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mc:AlternateContent xmlns:mc="http://schemas.openxmlformats.org/markup-compatibility/2006">
    <mc:Choice Requires="x15">
      <x15ac:absPath xmlns:x15ac="http://schemas.microsoft.com/office/spreadsheetml/2010/11/ac" url="https://d.docs.live.net/296b37cb2f5b3898/Dokumente/"/>
    </mc:Choice>
  </mc:AlternateContent>
  <xr:revisionPtr revIDLastSave="0" documentId="8_{DC8A871D-5852-4BFF-B4B6-F4B7DE4C2A95}" xr6:coauthVersionLast="47" xr6:coauthVersionMax="47" xr10:uidLastSave="{00000000-0000-0000-0000-000000000000}"/>
  <bookViews>
    <workbookView xWindow="-103" yWindow="-103" windowWidth="27977" windowHeight="18000" xr2:uid="{00000000-000D-0000-FFFF-FFFF00000000}"/>
  </bookViews>
  <sheets>
    <sheet name="Wärmepumpen Rechner" sheetId="1" r:id="rId1"/>
    <sheet name="Degradation der Module" sheetId="3" r:id="rId2"/>
    <sheet name="Klimabonus" sheetId="2"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6" i="1" l="1"/>
  <c r="E9" i="1"/>
  <c r="J11" i="1"/>
  <c r="B10" i="1"/>
  <c r="B3" i="3" l="1"/>
  <c r="B4" i="3" s="1"/>
  <c r="B5" i="3" s="1"/>
  <c r="B6" i="3" s="1"/>
  <c r="B7" i="3" s="1"/>
  <c r="B8" i="3" s="1"/>
  <c r="B9" i="3" s="1"/>
  <c r="B10" i="3" s="1"/>
  <c r="B11" i="3" s="1"/>
  <c r="B12" i="3" s="1"/>
  <c r="B13" i="3" s="1"/>
  <c r="B14" i="3" s="1"/>
  <c r="B15" i="3" s="1"/>
  <c r="B16" i="3" s="1"/>
  <c r="B17" i="3" s="1"/>
  <c r="B18" i="3" s="1"/>
  <c r="B19" i="3" s="1"/>
  <c r="B20" i="3" s="1"/>
  <c r="B21" i="3" s="1"/>
  <c r="B22" i="3" s="1"/>
  <c r="B23" i="3" s="1"/>
  <c r="B24" i="3" s="1"/>
  <c r="B25" i="3" s="1"/>
  <c r="B26" i="3" s="1"/>
  <c r="B27" i="3" s="1"/>
  <c r="B28" i="3" s="1"/>
  <c r="B29" i="3" s="1"/>
  <c r="B30" i="3" s="1"/>
  <c r="B31" i="3" s="1"/>
  <c r="B32" i="3" s="1"/>
  <c r="A3" i="3"/>
  <c r="A4" i="3" s="1"/>
  <c r="A5" i="3" s="1"/>
  <c r="A6" i="3" s="1"/>
  <c r="A7" i="3" s="1"/>
  <c r="A8" i="3" s="1"/>
  <c r="A9" i="3" s="1"/>
  <c r="A10" i="3" s="1"/>
  <c r="A11" i="3" s="1"/>
  <c r="A12" i="3" s="1"/>
  <c r="A13" i="3" s="1"/>
  <c r="A14" i="3" s="1"/>
  <c r="A15" i="3" s="1"/>
  <c r="A16" i="3" s="1"/>
  <c r="A17" i="3" s="1"/>
  <c r="A18" i="3" s="1"/>
  <c r="A19" i="3" s="1"/>
  <c r="A20" i="3" s="1"/>
  <c r="A21" i="3" s="1"/>
  <c r="A22" i="3" s="1"/>
  <c r="A23" i="3" s="1"/>
  <c r="A24" i="3" s="1"/>
  <c r="A25" i="3" s="1"/>
  <c r="A26" i="3" s="1"/>
  <c r="A27" i="3" s="1"/>
  <c r="A28" i="3" s="1"/>
  <c r="A29" i="3" s="1"/>
  <c r="A30" i="3" s="1"/>
  <c r="A31" i="3" s="1"/>
  <c r="A32" i="3" s="1"/>
  <c r="T14" i="1"/>
  <c r="Y10" i="1"/>
  <c r="E16" i="1"/>
  <c r="X16" i="1" s="1"/>
  <c r="D16" i="1"/>
  <c r="C16" i="1"/>
  <c r="E15" i="1"/>
  <c r="O14" i="1"/>
  <c r="K14" i="1"/>
  <c r="T9" i="1"/>
  <c r="T10" i="1" s="1"/>
  <c r="B11" i="1"/>
  <c r="B8" i="1"/>
  <c r="B7" i="1"/>
  <c r="C17" i="1" l="1"/>
  <c r="D17" i="1" s="1"/>
  <c r="O16" i="1"/>
  <c r="Z16" i="1"/>
  <c r="G16" i="1"/>
  <c r="I16" i="1" s="1"/>
  <c r="O9" i="1"/>
  <c r="O10" i="1" s="1"/>
  <c r="K16" i="1" l="1"/>
  <c r="M16" i="1" s="1"/>
  <c r="O17" i="1"/>
  <c r="K17" i="1"/>
  <c r="T17" i="1"/>
  <c r="E17" i="1"/>
  <c r="X17" i="1" s="1"/>
  <c r="C18" i="1"/>
  <c r="C19" i="1" s="1"/>
  <c r="T16" i="1"/>
  <c r="V16" i="1" s="1"/>
  <c r="P16" i="1"/>
  <c r="V17" i="1" l="1"/>
  <c r="D18" i="1"/>
  <c r="K18" i="1"/>
  <c r="O18" i="1"/>
  <c r="T18" i="1"/>
  <c r="V18" i="1" s="1"/>
  <c r="E18" i="1"/>
  <c r="X18" i="1" s="1"/>
  <c r="I17" i="1"/>
  <c r="Z17" i="1"/>
  <c r="G17" i="1"/>
  <c r="M17" i="1"/>
  <c r="P17" i="1"/>
  <c r="C20" i="1"/>
  <c r="E19" i="1"/>
  <c r="X19" i="1" s="1"/>
  <c r="D19" i="1"/>
  <c r="T19" i="1" s="1"/>
  <c r="O19" i="1" l="1"/>
  <c r="K19" i="1"/>
  <c r="Z18" i="1"/>
  <c r="Z19" i="1" s="1"/>
  <c r="G18" i="1"/>
  <c r="I18" i="1" s="1"/>
  <c r="G19" i="1"/>
  <c r="M18" i="1"/>
  <c r="V19" i="1"/>
  <c r="D20" i="1"/>
  <c r="T20" i="1" s="1"/>
  <c r="C21" i="1"/>
  <c r="E20" i="1"/>
  <c r="X20" i="1" s="1"/>
  <c r="P18" i="1"/>
  <c r="M19" i="1" l="1"/>
  <c r="I19" i="1"/>
  <c r="K20" i="1"/>
  <c r="M20" i="1" s="1"/>
  <c r="O20" i="1"/>
  <c r="G20" i="1"/>
  <c r="I20" i="1" s="1"/>
  <c r="Z20" i="1"/>
  <c r="O21" i="1"/>
  <c r="V20" i="1"/>
  <c r="C22" i="1"/>
  <c r="E21" i="1"/>
  <c r="X21" i="1" s="1"/>
  <c r="D21" i="1"/>
  <c r="T21" i="1" s="1"/>
  <c r="P19" i="1"/>
  <c r="K21" i="1" l="1"/>
  <c r="M21" i="1" s="1"/>
  <c r="G21" i="1"/>
  <c r="I21" i="1" s="1"/>
  <c r="Z21" i="1"/>
  <c r="V21" i="1"/>
  <c r="E22" i="1"/>
  <c r="X22" i="1" s="1"/>
  <c r="D22" i="1"/>
  <c r="T22" i="1" s="1"/>
  <c r="C23" i="1"/>
  <c r="P20" i="1"/>
  <c r="O22" i="1" l="1"/>
  <c r="G22" i="1"/>
  <c r="I22" i="1" s="1"/>
  <c r="Z22" i="1"/>
  <c r="K22" i="1"/>
  <c r="V22" i="1"/>
  <c r="C24" i="1"/>
  <c r="E23" i="1"/>
  <c r="X23" i="1" s="1"/>
  <c r="D23" i="1"/>
  <c r="O23" i="1" s="1"/>
  <c r="P21" i="1"/>
  <c r="G23" i="1" l="1"/>
  <c r="I23" i="1" s="1"/>
  <c r="Z23" i="1"/>
  <c r="K23" i="1"/>
  <c r="T23" i="1"/>
  <c r="V23" i="1" s="1"/>
  <c r="M22" i="1"/>
  <c r="P22" i="1"/>
  <c r="C25" i="1"/>
  <c r="E24" i="1"/>
  <c r="X24" i="1" s="1"/>
  <c r="D24" i="1"/>
  <c r="K24" i="1" s="1"/>
  <c r="T24" i="1" l="1"/>
  <c r="V24" i="1" s="1"/>
  <c r="Z24" i="1"/>
  <c r="G24" i="1"/>
  <c r="I24" i="1" s="1"/>
  <c r="O24" i="1"/>
  <c r="M23" i="1"/>
  <c r="D25" i="1"/>
  <c r="O25" i="1" s="1"/>
  <c r="E25" i="1"/>
  <c r="X25" i="1" s="1"/>
  <c r="C26" i="1"/>
  <c r="P23" i="1"/>
  <c r="Z25" i="1" l="1"/>
  <c r="G25" i="1"/>
  <c r="I25" i="1" s="1"/>
  <c r="K25" i="1"/>
  <c r="T25" i="1"/>
  <c r="V25" i="1" s="1"/>
  <c r="M24" i="1"/>
  <c r="C27" i="1"/>
  <c r="E26" i="1"/>
  <c r="X26" i="1" s="1"/>
  <c r="D26" i="1"/>
  <c r="K26" i="1" s="1"/>
  <c r="P24" i="1"/>
  <c r="Z26" i="1" l="1"/>
  <c r="G26" i="1"/>
  <c r="I26" i="1" s="1"/>
  <c r="T26" i="1"/>
  <c r="V26" i="1" s="1"/>
  <c r="M25" i="1"/>
  <c r="M26" i="1" s="1"/>
  <c r="O26" i="1"/>
  <c r="C28" i="1"/>
  <c r="E27" i="1"/>
  <c r="X27" i="1" s="1"/>
  <c r="D27" i="1"/>
  <c r="K27" i="1" s="1"/>
  <c r="P25" i="1"/>
  <c r="T27" i="1" l="1"/>
  <c r="V27" i="1" s="1"/>
  <c r="G27" i="1"/>
  <c r="I27" i="1" s="1"/>
  <c r="Z27" i="1"/>
  <c r="O27" i="1"/>
  <c r="M27" i="1"/>
  <c r="D28" i="1"/>
  <c r="T28" i="1" s="1"/>
  <c r="C29" i="1"/>
  <c r="E28" i="1"/>
  <c r="X28" i="1" s="1"/>
  <c r="P26" i="1"/>
  <c r="O28" i="1" l="1"/>
  <c r="K28" i="1"/>
  <c r="G28" i="1"/>
  <c r="I28" i="1" s="1"/>
  <c r="Z28" i="1"/>
  <c r="V28" i="1"/>
  <c r="P27" i="1"/>
  <c r="C30" i="1"/>
  <c r="E29" i="1"/>
  <c r="X29" i="1" s="1"/>
  <c r="D29" i="1"/>
  <c r="K29" i="1" s="1"/>
  <c r="O29" i="1" l="1"/>
  <c r="T29" i="1"/>
  <c r="V29" i="1" s="1"/>
  <c r="G29" i="1"/>
  <c r="I29" i="1" s="1"/>
  <c r="Z29" i="1"/>
  <c r="M28" i="1"/>
  <c r="E30" i="1"/>
  <c r="X30" i="1" s="1"/>
  <c r="D30" i="1"/>
  <c r="T30" i="1" s="1"/>
  <c r="C31" i="1"/>
  <c r="P28" i="1"/>
  <c r="G30" i="1" l="1"/>
  <c r="I30" i="1" s="1"/>
  <c r="Z30" i="1"/>
  <c r="K30" i="1"/>
  <c r="O30" i="1"/>
  <c r="V30" i="1"/>
  <c r="M29" i="1"/>
  <c r="P29" i="1"/>
  <c r="C32" i="1"/>
  <c r="E31" i="1"/>
  <c r="X31" i="1" s="1"/>
  <c r="D31" i="1"/>
  <c r="K31" i="1" s="1"/>
  <c r="T31" i="1" l="1"/>
  <c r="V31" i="1" s="1"/>
  <c r="G31" i="1"/>
  <c r="I31" i="1" s="1"/>
  <c r="Z31" i="1"/>
  <c r="O31" i="1"/>
  <c r="M30" i="1"/>
  <c r="C33" i="1"/>
  <c r="E32" i="1"/>
  <c r="X32" i="1" s="1"/>
  <c r="D32" i="1"/>
  <c r="T32" i="1" s="1"/>
  <c r="P30" i="1"/>
  <c r="K32" i="1" l="1"/>
  <c r="O32" i="1"/>
  <c r="Z32" i="1"/>
  <c r="G32" i="1"/>
  <c r="I32" i="1" s="1"/>
  <c r="M31" i="1"/>
  <c r="V32" i="1"/>
  <c r="P31" i="1"/>
  <c r="D33" i="1"/>
  <c r="K33" i="1" s="1"/>
  <c r="C34" i="1"/>
  <c r="E33" i="1"/>
  <c r="X33" i="1" s="1"/>
  <c r="T33" i="1" l="1"/>
  <c r="V33" i="1" s="1"/>
  <c r="O33" i="1"/>
  <c r="Z33" i="1"/>
  <c r="G33" i="1"/>
  <c r="I33" i="1" s="1"/>
  <c r="M32" i="1"/>
  <c r="C35" i="1"/>
  <c r="E34" i="1"/>
  <c r="X34" i="1" s="1"/>
  <c r="D34" i="1"/>
  <c r="K34" i="1" s="1"/>
  <c r="P32" i="1"/>
  <c r="Z34" i="1" l="1"/>
  <c r="G34" i="1"/>
  <c r="I34" i="1" s="1"/>
  <c r="T34" i="1"/>
  <c r="V34" i="1" s="1"/>
  <c r="O34" i="1"/>
  <c r="M33" i="1"/>
  <c r="M34" i="1" s="1"/>
  <c r="P33" i="1"/>
  <c r="C36" i="1"/>
  <c r="E35" i="1"/>
  <c r="X35" i="1" s="1"/>
  <c r="D35" i="1"/>
  <c r="O35" i="1" s="1"/>
  <c r="K35" i="1" l="1"/>
  <c r="M35" i="1" s="1"/>
  <c r="Z35" i="1"/>
  <c r="G35" i="1"/>
  <c r="I35" i="1" s="1"/>
  <c r="T35" i="1"/>
  <c r="V35" i="1" s="1"/>
  <c r="C37" i="1"/>
  <c r="D36" i="1"/>
  <c r="T36" i="1" s="1"/>
  <c r="E36" i="1"/>
  <c r="X36" i="1" s="1"/>
  <c r="P34" i="1"/>
  <c r="O36" i="1" l="1"/>
  <c r="K36" i="1"/>
  <c r="G36" i="1"/>
  <c r="I36" i="1" s="1"/>
  <c r="Z36" i="1"/>
  <c r="O37" i="1"/>
  <c r="V36" i="1"/>
  <c r="C38" i="1"/>
  <c r="E37" i="1"/>
  <c r="X37" i="1" s="1"/>
  <c r="D37" i="1"/>
  <c r="T37" i="1" s="1"/>
  <c r="P35" i="1"/>
  <c r="K37" i="1" l="1"/>
  <c r="G37" i="1"/>
  <c r="I37" i="1" s="1"/>
  <c r="Z37" i="1"/>
  <c r="V37" i="1"/>
  <c r="M36" i="1"/>
  <c r="E38" i="1"/>
  <c r="X38" i="1" s="1"/>
  <c r="D38" i="1"/>
  <c r="K38" i="1" s="1"/>
  <c r="C39" i="1"/>
  <c r="P36" i="1"/>
  <c r="M37" i="1" l="1"/>
  <c r="M38" i="1" s="1"/>
  <c r="T38" i="1"/>
  <c r="V38" i="1" s="1"/>
  <c r="O38" i="1"/>
  <c r="G38" i="1"/>
  <c r="I38" i="1" s="1"/>
  <c r="Z38" i="1"/>
  <c r="C40" i="1"/>
  <c r="E39" i="1"/>
  <c r="X39" i="1" s="1"/>
  <c r="D39" i="1"/>
  <c r="T39" i="1" s="1"/>
  <c r="P37" i="1"/>
  <c r="G39" i="1" l="1"/>
  <c r="I39" i="1" s="1"/>
  <c r="Z39" i="1"/>
  <c r="O39" i="1"/>
  <c r="T40" i="1"/>
  <c r="K40" i="1"/>
  <c r="K39" i="1"/>
  <c r="M39" i="1" s="1"/>
  <c r="V39" i="1"/>
  <c r="C41" i="1"/>
  <c r="E40" i="1"/>
  <c r="X40" i="1" s="1"/>
  <c r="D40" i="1"/>
  <c r="O40" i="1" s="1"/>
  <c r="P38" i="1"/>
  <c r="Z40" i="1" l="1"/>
  <c r="G40" i="1"/>
  <c r="I40" i="1" s="1"/>
  <c r="V40" i="1"/>
  <c r="D41" i="1"/>
  <c r="O41" i="1" s="1"/>
  <c r="E41" i="1"/>
  <c r="X41" i="1" s="1"/>
  <c r="C42" i="1"/>
  <c r="M40" i="1"/>
  <c r="P39" i="1"/>
  <c r="T41" i="1" l="1"/>
  <c r="V41" i="1" s="1"/>
  <c r="K41" i="1"/>
  <c r="M41" i="1" s="1"/>
  <c r="Z41" i="1"/>
  <c r="G41" i="1"/>
  <c r="I41" i="1" s="1"/>
  <c r="C43" i="1"/>
  <c r="E42" i="1"/>
  <c r="X42" i="1" s="1"/>
  <c r="D42" i="1"/>
  <c r="O42" i="1" s="1"/>
  <c r="P40" i="1"/>
  <c r="Z42" i="1" l="1"/>
  <c r="G42" i="1"/>
  <c r="I42" i="1" s="1"/>
  <c r="T42" i="1"/>
  <c r="V42" i="1" s="1"/>
  <c r="K42" i="1"/>
  <c r="M42" i="1" s="1"/>
  <c r="P41" i="1"/>
  <c r="C44" i="1"/>
  <c r="E43" i="1"/>
  <c r="X43" i="1" s="1"/>
  <c r="D43" i="1"/>
  <c r="O43" i="1" s="1"/>
  <c r="K43" i="1" l="1"/>
  <c r="T43" i="1"/>
  <c r="V43" i="1" s="1"/>
  <c r="Z43" i="1"/>
  <c r="G43" i="1"/>
  <c r="I43" i="1" s="1"/>
  <c r="C45" i="1"/>
  <c r="E44" i="1"/>
  <c r="X44" i="1" s="1"/>
  <c r="D44" i="1"/>
  <c r="T44" i="1" s="1"/>
  <c r="P42" i="1"/>
  <c r="O44" i="1" l="1"/>
  <c r="K44" i="1"/>
  <c r="G44" i="1"/>
  <c r="I44" i="1" s="1"/>
  <c r="Z44" i="1"/>
  <c r="V44" i="1"/>
  <c r="P43" i="1"/>
  <c r="M43" i="1"/>
  <c r="C46" i="1"/>
  <c r="E45" i="1"/>
  <c r="X45" i="1" s="1"/>
  <c r="D45" i="1"/>
  <c r="T45" i="1" s="1"/>
  <c r="O45" i="1" l="1"/>
  <c r="K45" i="1"/>
  <c r="G45" i="1"/>
  <c r="I45" i="1" s="1"/>
  <c r="Z45" i="1"/>
  <c r="V45" i="1"/>
  <c r="M44" i="1"/>
  <c r="E46" i="1"/>
  <c r="X46" i="1" s="1"/>
  <c r="D46" i="1"/>
  <c r="O46" i="1" s="1"/>
  <c r="P44" i="1"/>
  <c r="K46" i="1" l="1"/>
  <c r="T46" i="1"/>
  <c r="V46" i="1" s="1"/>
  <c r="G46" i="1"/>
  <c r="I46" i="1" s="1"/>
  <c r="I47" i="1" s="1"/>
  <c r="Z46" i="1"/>
  <c r="P45" i="1"/>
  <c r="M45" i="1"/>
  <c r="V47" i="1" l="1"/>
  <c r="M46" i="1"/>
  <c r="M47" i="1" s="1"/>
  <c r="P46" i="1"/>
  <c r="Z47" i="1" l="1"/>
  <c r="Q4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Guido Jeuken</author>
  </authors>
  <commentList>
    <comment ref="J5" authorId="0" shapeId="0" xr:uid="{00000000-0006-0000-0000-000001000000}">
      <text>
        <r>
          <rPr>
            <sz val="10"/>
            <color rgb="FF000000"/>
            <rFont val="Arial"/>
            <scheme val="minor"/>
          </rPr>
          <t>Wärmepumpen Strom in Berlin am 29.04.2024: 0,20€/kWh</t>
        </r>
      </text>
    </comment>
    <comment ref="O6" authorId="0" shapeId="0" xr:uid="{00000000-0006-0000-0000-000003000000}">
      <text>
        <r>
          <rPr>
            <sz val="10"/>
            <color rgb="FF000000"/>
            <rFont val="Arial"/>
            <scheme val="minor"/>
          </rPr>
          <t>z.B. von https://www.waermepumpe.de/jazrechner/</t>
        </r>
      </text>
    </comment>
    <comment ref="T6" authorId="0" shapeId="0" xr:uid="{00000000-0006-0000-0000-000004000000}">
      <text>
        <r>
          <rPr>
            <sz val="10"/>
            <color rgb="FF000000"/>
            <rFont val="Arial"/>
            <scheme val="minor"/>
          </rPr>
          <t xml:space="preserve">z.B. von https://www.waermepumpe.de/jazrechner/
</t>
        </r>
      </text>
    </comment>
    <comment ref="Y6" authorId="1" shapeId="0" xr:uid="{DA3052CF-EB19-4D58-B933-112F17C052C9}">
      <text>
        <r>
          <rPr>
            <sz val="9"/>
            <color indexed="81"/>
            <rFont val="Segoe UI"/>
            <family val="2"/>
          </rPr>
          <t>https://www.energieatlas.nrw.de/site/karte_solarkataster, hier kann der jährliche Ertrag &amp; Autarkiegrad überschalgen werden</t>
        </r>
      </text>
    </comment>
    <comment ref="AC6" authorId="0" shapeId="0" xr:uid="{D8978112-9F28-4ED8-ADF7-2ADEBF2CF3C7}">
      <text>
        <r>
          <rPr>
            <sz val="10"/>
            <color rgb="FF000000"/>
            <rFont val="Arial"/>
            <scheme val="minor"/>
          </rPr>
          <t>*Brennwert
Alte Heizkessel (meist vor 2000): 60%
NT (Niedertemperaturkessel: 80%
Brennwertkessel: 90%</t>
        </r>
      </text>
    </comment>
    <comment ref="E7" authorId="0" shapeId="0" xr:uid="{00000000-0006-0000-0000-000005000000}">
      <text>
        <r>
          <rPr>
            <sz val="10"/>
            <color rgb="FF000000"/>
            <rFont val="Arial"/>
            <scheme val="minor"/>
          </rPr>
          <t>*Als Brennwert
Am besten du nimmst den Durchnitt der letzten 3 Jahre.
Beim Öl musst du den Jahresverbrauch mal 10,9 rechnen um auf die kWh zu kommen.</t>
        </r>
      </text>
    </comment>
    <comment ref="J7" authorId="0" shapeId="0" xr:uid="{00000000-0006-0000-0000-000002000000}">
      <text>
        <r>
          <rPr>
            <sz val="10"/>
            <color rgb="FF000000"/>
            <rFont val="Arial"/>
            <scheme val="minor"/>
          </rPr>
          <t>Die Entwicklung der Strompreise hängen vor allem von der Politik ab. Ein großer Anteil der Stromkosten sind Steuern und Abgaben. Da Wärmepumpen politisch gewollt sind, sollte es hier nur zu leichten Steigerungen kommen.</t>
        </r>
      </text>
    </comment>
    <comment ref="O7" authorId="0" shapeId="0" xr:uid="{00000000-0006-0000-0000-000007000000}">
      <text>
        <r>
          <rPr>
            <sz val="10"/>
            <color rgb="FF000000"/>
            <rFont val="Arial"/>
            <scheme val="minor"/>
          </rPr>
          <t>Preis vor der Förderung</t>
        </r>
      </text>
    </comment>
    <comment ref="T7" authorId="0" shapeId="0" xr:uid="{00000000-0006-0000-0000-000008000000}">
      <text>
        <r>
          <rPr>
            <sz val="10"/>
            <color rgb="FF000000"/>
            <rFont val="Arial"/>
            <scheme val="minor"/>
          </rPr>
          <t>Preis vor der Förderung</t>
        </r>
      </text>
    </comment>
    <comment ref="E8" authorId="0" shapeId="0" xr:uid="{00000000-0006-0000-0000-000009000000}">
      <text>
        <r>
          <rPr>
            <sz val="10"/>
            <color rgb="FF000000"/>
            <rFont val="Arial"/>
            <scheme val="minor"/>
          </rPr>
          <t>*kWh-Brennwert
Hier der Gaspreis Deckel. Laut Gasfutures ist ein Preis von etwa 0,10€ pro kWh zu erwarten.
Wenn du Öl verwendest, dann musst du den Ölpreis pro Liter durch 10,9 teilen um auf den kWh Preis zu kommen.</t>
        </r>
      </text>
    </comment>
    <comment ref="J8" authorId="0" shapeId="0" xr:uid="{00000000-0006-0000-0000-000006000000}">
      <text>
        <r>
          <rPr>
            <sz val="10"/>
            <color rgb="FF000000"/>
            <rFont val="Arial"/>
            <scheme val="minor"/>
          </rPr>
          <t>Heißt eigentlich "Klimageschwindigkeitsbonus", aber das Feld war zu kurz.
Für Selbstnutzer bei Austausch von funktionstüchtigen Öl-, Kohle-, Gas-Etagen- und Nachtspeicherheizungen (ohne Anforderung an den Zeitpunkt der Inbetriebnahme) oder von funktionstüchtigen Gasheizungen oder Biomasseheizungen, wenn die Inbetriebnahme zum Zeitpunkt der Antragstellung mindestens 20 Jahre zurückliegt.</t>
        </r>
      </text>
    </comment>
    <comment ref="O8" authorId="0" shapeId="0" xr:uid="{00000000-0006-0000-0000-00000B000000}">
      <text>
        <r>
          <rPr>
            <sz val="10"/>
            <color rgb="FF000000"/>
            <rFont val="Arial"/>
            <scheme val="minor"/>
          </rPr>
          <t>Wenn als Wärmequelle Wasser, Erdreich oder Abwasser erschlossen wird oder ein natürliches Kältemittel eingesetzt wird</t>
        </r>
      </text>
    </comment>
    <comment ref="T8" authorId="0" shapeId="0" xr:uid="{00000000-0006-0000-0000-00000C000000}">
      <text>
        <r>
          <rPr>
            <sz val="10"/>
            <color rgb="FF000000"/>
            <rFont val="Arial"/>
            <scheme val="minor"/>
          </rPr>
          <t>Wenn als Wärmequelle Wasser, Erdreich oder Abwasser erschlossen wird oder ein natürliches Kältemittel eingesetzt wird.</t>
        </r>
      </text>
    </comment>
    <comment ref="E9" authorId="0" shapeId="0" xr:uid="{5C426023-ABB6-4F26-9E29-0E1636EA9F8A}">
      <text>
        <r>
          <rPr>
            <sz val="10"/>
            <color rgb="FF000000"/>
            <rFont val="Arial"/>
            <scheme val="minor"/>
          </rPr>
          <t>Dieser Wert kann nur als erster Anhaltspunkt dienen.</t>
        </r>
      </text>
    </comment>
    <comment ref="J9" authorId="0" shapeId="0" xr:uid="{00000000-0006-0000-0000-00000A000000}">
      <text>
        <r>
          <rPr>
            <sz val="10"/>
            <color rgb="FF000000"/>
            <rFont val="Arial"/>
            <scheme val="minor"/>
          </rPr>
          <t>Für selbstnutzende Eigentümer mit einem zu versteuernden Haushaltsjahreseinkommen von bis zu 40 000 Euro</t>
        </r>
      </text>
    </comment>
    <comment ref="E10" authorId="0" shapeId="0" xr:uid="{00000000-0006-0000-0000-00000D000000}">
      <text>
        <r>
          <rPr>
            <sz val="10"/>
            <color rgb="FF000000"/>
            <rFont val="Arial"/>
            <scheme val="minor"/>
          </rPr>
          <t xml:space="preserve">Durch CO₂-Steuer ist mit steigenden Öl- und Gaspreisen zu rechnen. Die Preise werden ohne ein externes Ereignis nicht  nochmal schlagartig steigen.
Durch die CO2-Abgabe wird der Preis/kWh bis 2040 um ca. 0,04€ steigen.
Wie sich die sinkende Nachfrage und Steuern auf den Preis auswirken? Keine Ahnung. </t>
        </r>
      </text>
    </comment>
    <comment ref="J10" authorId="0" shapeId="0" xr:uid="{00000000-0006-0000-0000-00000E000000}">
      <text>
        <r>
          <rPr>
            <sz val="10"/>
            <color rgb="FF000000"/>
            <rFont val="Arial"/>
            <scheme val="minor"/>
          </rPr>
          <t>Seit 01.01.2024 sind das 30.000€</t>
        </r>
      </text>
    </comment>
    <comment ref="E11" authorId="0" shapeId="0" xr:uid="{00000000-0006-0000-0000-00000F000000}">
      <text>
        <r>
          <rPr>
            <sz val="10"/>
            <color rgb="FF000000"/>
            <rFont val="Arial"/>
            <scheme val="minor"/>
          </rPr>
          <t>*Brennwert
Alte Heizkessel (meist vor 2000): 60%
NT (Niedertemperaturkessel: 80%
Brennwertkessel: 90%</t>
        </r>
      </text>
    </comment>
    <comment ref="J11" authorId="0" shapeId="0" xr:uid="{00000000-0006-0000-0000-000010000000}">
      <text>
        <r>
          <rPr>
            <sz val="10"/>
            <color rgb="FF000000"/>
            <rFont val="Arial"/>
            <scheme val="minor"/>
          </rPr>
          <t>Wichtig für die Höhe der Förderung.</t>
        </r>
      </text>
    </comment>
  </commentList>
</comments>
</file>

<file path=xl/sharedStrings.xml><?xml version="1.0" encoding="utf-8"?>
<sst xmlns="http://schemas.openxmlformats.org/spreadsheetml/2006/main" count="64" uniqueCount="40">
  <si>
    <t>Bestehende Heizung</t>
  </si>
  <si>
    <t>Wärmepumpe 1</t>
  </si>
  <si>
    <t>Wärmepumpe 2</t>
  </si>
  <si>
    <t>Startjahr</t>
  </si>
  <si>
    <t>WP-Strom kWh</t>
  </si>
  <si>
    <t>Name</t>
  </si>
  <si>
    <t>Heizungsart</t>
  </si>
  <si>
    <t>Gas</t>
  </si>
  <si>
    <t>Preissteigerung</t>
  </si>
  <si>
    <t>Jahresarbeitszahl</t>
  </si>
  <si>
    <t>Klimabonus</t>
  </si>
  <si>
    <t>Ja</t>
  </si>
  <si>
    <t>Kaufpreis</t>
  </si>
  <si>
    <t>Einkommensbonus</t>
  </si>
  <si>
    <t>Nein</t>
  </si>
  <si>
    <t>Effizienzbonus</t>
  </si>
  <si>
    <t>Förderfähige Kosten</t>
  </si>
  <si>
    <t>Förderung in %</t>
  </si>
  <si>
    <t>Einbaujahr</t>
  </si>
  <si>
    <t>KP nach Förderung</t>
  </si>
  <si>
    <t>Energiekosten</t>
  </si>
  <si>
    <t>Jahr</t>
  </si>
  <si>
    <t>WP-Strom</t>
  </si>
  <si>
    <t>jährliche Kosten</t>
  </si>
  <si>
    <t>Gesamtkosten</t>
  </si>
  <si>
    <t>Wärmepumpe Basis Daten</t>
  </si>
  <si>
    <t>Lambda JAZ 3,33</t>
  </si>
  <si>
    <t>Lambda JAZ 5,36</t>
  </si>
  <si>
    <t xml:space="preserve">Photovoltaikanlage </t>
  </si>
  <si>
    <t>erwartete Leistung/ Jahr kWh</t>
  </si>
  <si>
    <t>Rückerstattung Einspeisung / Jahr</t>
  </si>
  <si>
    <t>PV1</t>
  </si>
  <si>
    <t>Einspeisevergütung €/kWh</t>
  </si>
  <si>
    <t>Autarkie in %</t>
  </si>
  <si>
    <t>Wirkungsgrad</t>
  </si>
  <si>
    <t>Ersparnis nach 30 Jahren</t>
  </si>
  <si>
    <t>jährliche Degration</t>
  </si>
  <si>
    <t>Grundgebühr / Jahr</t>
  </si>
  <si>
    <t>Gasbrennwert</t>
  </si>
  <si>
    <t>neue Gasheizung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</si>
</sst>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 kWh]"/>
    <numFmt numFmtId="165" formatCode="#,##0.00\ [$€-1]"/>
    <numFmt numFmtId="166" formatCode="#,##0\ [$€-1]"/>
    <numFmt numFmtId="169" formatCode="#,##0.00\ &quot;€&quot;"/>
    <numFmt numFmtId="170" formatCode="#,##0\ &quot;€&quot;"/>
  </numFmts>
  <fonts count="18">
    <font>
      <sz val="10"/>
      <color rgb="FF000000"/>
      <name val="Arial"/>
      <scheme val="minor"/>
    </font>
    <font>
      <sz val="10"/>
      <color theme="1"/>
      <name val="Nunito"/>
    </font>
    <font>
      <sz val="10"/>
      <color theme="1"/>
      <name val="Nunito"/>
    </font>
    <font>
      <sz val="16"/>
      <color theme="1"/>
      <name val="Nunito"/>
    </font>
    <font>
      <sz val="10"/>
      <name val="Arial"/>
    </font>
    <font>
      <sz val="12"/>
      <color theme="1"/>
      <name val="Nunito"/>
    </font>
    <font>
      <sz val="13"/>
      <color theme="1"/>
      <name val="Nunito"/>
    </font>
    <font>
      <u/>
      <sz val="13"/>
      <color rgb="FF0000FF"/>
      <name val="Nunito"/>
    </font>
    <font>
      <u/>
      <sz val="18"/>
      <color rgb="FFFFFFFF"/>
      <name val="Nunito"/>
    </font>
    <font>
      <sz val="10"/>
      <color rgb="FFFFFFFF"/>
      <name val="Nunito"/>
    </font>
    <font>
      <sz val="14"/>
      <color rgb="FFFFFFFF"/>
      <name val="Nunito"/>
    </font>
    <font>
      <sz val="14"/>
      <color rgb="FF000000"/>
      <name val="Nunito"/>
    </font>
    <font>
      <sz val="14"/>
      <color theme="1"/>
      <name val="Nunito"/>
    </font>
    <font>
      <sz val="10"/>
      <color theme="1"/>
      <name val="Arial"/>
      <scheme val="minor"/>
    </font>
    <font>
      <sz val="9"/>
      <color theme="1"/>
      <name val="&quot;Google Sans Mono&quot;"/>
    </font>
    <font>
      <u/>
      <sz val="10"/>
      <color theme="10"/>
      <name val="Arial"/>
      <scheme val="minor"/>
    </font>
    <font>
      <sz val="9"/>
      <color indexed="81"/>
      <name val="Segoe UI"/>
      <family val="2"/>
    </font>
    <font>
      <b/>
      <sz val="10"/>
      <color rgb="FF000000"/>
      <name val="Arial"/>
      <family val="2"/>
      <scheme val="minor"/>
    </font>
  </fonts>
  <fills count="18">
    <fill>
      <patternFill patternType="none"/>
    </fill>
    <fill>
      <patternFill patternType="gray125"/>
    </fill>
    <fill>
      <patternFill patternType="solid">
        <fgColor rgb="FFF9CB9C"/>
        <bgColor rgb="FFF9CB9C"/>
      </patternFill>
    </fill>
    <fill>
      <patternFill patternType="solid">
        <fgColor rgb="FF9FC5E8"/>
        <bgColor rgb="FF9FC5E8"/>
      </patternFill>
    </fill>
    <fill>
      <patternFill patternType="solid">
        <fgColor rgb="FFB4A7D6"/>
        <bgColor rgb="FFB4A7D6"/>
      </patternFill>
    </fill>
    <fill>
      <patternFill patternType="solid">
        <fgColor rgb="FFD5A6BD"/>
        <bgColor rgb="FFD5A6BD"/>
      </patternFill>
    </fill>
    <fill>
      <patternFill patternType="solid">
        <fgColor rgb="FFFCE5CD"/>
        <bgColor rgb="FFFCE5CD"/>
      </patternFill>
    </fill>
    <fill>
      <patternFill patternType="solid">
        <fgColor rgb="FFCFE2F3"/>
        <bgColor rgb="FFCFE2F3"/>
      </patternFill>
    </fill>
    <fill>
      <patternFill patternType="solid">
        <fgColor rgb="FFD9D2E9"/>
        <bgColor rgb="FFD9D2E9"/>
      </patternFill>
    </fill>
    <fill>
      <patternFill patternType="solid">
        <fgColor rgb="FFEAD1DC"/>
        <bgColor rgb="FFEAD1DC"/>
      </patternFill>
    </fill>
    <fill>
      <patternFill patternType="solid">
        <fgColor rgb="FFD9D9D9"/>
        <bgColor rgb="FFD9D9D9"/>
      </patternFill>
    </fill>
    <fill>
      <patternFill patternType="solid">
        <fgColor theme="6" tint="0.39997558519241921"/>
        <bgColor indexed="64"/>
      </patternFill>
    </fill>
    <fill>
      <patternFill patternType="solid">
        <fgColor theme="0"/>
        <bgColor rgb="FFCFE2F3"/>
      </patternFill>
    </fill>
    <fill>
      <patternFill patternType="solid">
        <fgColor theme="0" tint="-0.14999847407452621"/>
        <bgColor indexed="64"/>
      </patternFill>
    </fill>
    <fill>
      <patternFill patternType="solid">
        <fgColor theme="5" tint="0.59999389629810485"/>
        <bgColor rgb="FFD5A6BD"/>
      </patternFill>
    </fill>
    <fill>
      <patternFill patternType="solid">
        <fgColor theme="5" tint="0.59999389629810485"/>
        <bgColor rgb="FFFCE5CD"/>
      </patternFill>
    </fill>
    <fill>
      <patternFill patternType="solid">
        <fgColor theme="5" tint="0.59999389629810485"/>
        <bgColor rgb="FFD9D2E9"/>
      </patternFill>
    </fill>
    <fill>
      <patternFill patternType="solid">
        <fgColor theme="5" tint="0.59999389629810485"/>
        <bgColor indexed="64"/>
      </patternFill>
    </fill>
  </fills>
  <borders count="61">
    <border>
      <left/>
      <right/>
      <top/>
      <bottom/>
      <diagonal/>
    </border>
    <border>
      <left style="thick">
        <color rgb="FF000000"/>
      </left>
      <right/>
      <top style="thick">
        <color rgb="FF000000"/>
      </top>
      <bottom/>
      <diagonal/>
    </border>
    <border>
      <left/>
      <right/>
      <top style="thick">
        <color rgb="FF000000"/>
      </top>
      <bottom/>
      <diagonal/>
    </border>
    <border>
      <left/>
      <right style="thick">
        <color rgb="FF000000"/>
      </right>
      <top style="thick">
        <color rgb="FF000000"/>
      </top>
      <bottom/>
      <diagonal/>
    </border>
    <border>
      <left style="thick">
        <color rgb="FF000000"/>
      </left>
      <right/>
      <top style="thick">
        <color rgb="FF000000"/>
      </top>
      <bottom style="thin">
        <color rgb="FFB7B7B7"/>
      </bottom>
      <diagonal/>
    </border>
    <border>
      <left/>
      <right/>
      <top style="thick">
        <color rgb="FF000000"/>
      </top>
      <bottom style="thin">
        <color rgb="FFB7B7B7"/>
      </bottom>
      <diagonal/>
    </border>
    <border>
      <left/>
      <right style="thick">
        <color rgb="FF000000"/>
      </right>
      <top style="thick">
        <color rgb="FF000000"/>
      </top>
      <bottom style="thin">
        <color rgb="FFB7B7B7"/>
      </bottom>
      <diagonal/>
    </border>
    <border>
      <left style="thick">
        <color rgb="FF000000"/>
      </left>
      <right/>
      <top/>
      <bottom style="thin">
        <color rgb="FFB7B7B7"/>
      </bottom>
      <diagonal/>
    </border>
    <border>
      <left/>
      <right/>
      <top/>
      <bottom style="thin">
        <color rgb="FFB7B7B7"/>
      </bottom>
      <diagonal/>
    </border>
    <border>
      <left/>
      <right style="thin">
        <color rgb="FFB7B7B7"/>
      </right>
      <top/>
      <bottom style="thin">
        <color rgb="FFB7B7B7"/>
      </bottom>
      <diagonal/>
    </border>
    <border>
      <left style="thin">
        <color rgb="FFB7B7B7"/>
      </left>
      <right/>
      <top/>
      <bottom style="thin">
        <color rgb="FFB7B7B7"/>
      </bottom>
      <diagonal/>
    </border>
    <border>
      <left/>
      <right style="thick">
        <color rgb="FF000000"/>
      </right>
      <top/>
      <bottom style="thin">
        <color rgb="FFB7B7B7"/>
      </bottom>
      <diagonal/>
    </border>
    <border>
      <left style="thick">
        <color rgb="FF000000"/>
      </left>
      <right style="thin">
        <color rgb="FFB7B7B7"/>
      </right>
      <top style="thin">
        <color rgb="FFB7B7B7"/>
      </top>
      <bottom style="thin">
        <color rgb="FFB7B7B7"/>
      </bottom>
      <diagonal/>
    </border>
    <border>
      <left style="thin">
        <color rgb="FFB7B7B7"/>
      </left>
      <right/>
      <top style="thin">
        <color rgb="FFB7B7B7"/>
      </top>
      <bottom style="thin">
        <color rgb="FFB7B7B7"/>
      </bottom>
      <diagonal/>
    </border>
    <border>
      <left/>
      <right style="thick">
        <color rgb="FF000000"/>
      </right>
      <top style="thin">
        <color rgb="FFB7B7B7"/>
      </top>
      <bottom style="thin">
        <color rgb="FFB7B7B7"/>
      </bottom>
      <diagonal/>
    </border>
    <border>
      <left/>
      <right/>
      <top style="thin">
        <color rgb="FFB7B7B7"/>
      </top>
      <bottom style="thin">
        <color rgb="FFB7B7B7"/>
      </bottom>
      <diagonal/>
    </border>
    <border>
      <left style="thin">
        <color rgb="FFB7B7B7"/>
      </left>
      <right style="thin">
        <color rgb="FFB7B7B7"/>
      </right>
      <top style="thin">
        <color rgb="FFB7B7B7"/>
      </top>
      <bottom style="thin">
        <color rgb="FFB7B7B7"/>
      </bottom>
      <diagonal/>
    </border>
    <border>
      <left style="thick">
        <color rgb="FF000000"/>
      </left>
      <right/>
      <top style="thin">
        <color rgb="FFB7B7B7"/>
      </top>
      <bottom style="thin">
        <color rgb="FFB7B7B7"/>
      </bottom>
      <diagonal/>
    </border>
    <border>
      <left/>
      <right style="thin">
        <color rgb="FFB7B7B7"/>
      </right>
      <top style="thin">
        <color rgb="FFB7B7B7"/>
      </top>
      <bottom style="thin">
        <color rgb="FFB7B7B7"/>
      </bottom>
      <diagonal/>
    </border>
    <border>
      <left style="thin">
        <color rgb="FFB7B7B7"/>
      </left>
      <right style="thick">
        <color rgb="FF000000"/>
      </right>
      <top style="thin">
        <color rgb="FFB7B7B7"/>
      </top>
      <bottom style="thin">
        <color rgb="FFB7B7B7"/>
      </bottom>
      <diagonal/>
    </border>
    <border>
      <left style="thick">
        <color rgb="FF000000"/>
      </left>
      <right/>
      <top style="thin">
        <color rgb="FFB7B7B7"/>
      </top>
      <bottom style="thick">
        <color rgb="FF000000"/>
      </bottom>
      <diagonal/>
    </border>
    <border>
      <left/>
      <right style="thin">
        <color rgb="FFB7B7B7"/>
      </right>
      <top style="thin">
        <color rgb="FFB7B7B7"/>
      </top>
      <bottom style="thick">
        <color rgb="FF000000"/>
      </bottom>
      <diagonal/>
    </border>
    <border>
      <left style="thin">
        <color rgb="FFB7B7B7"/>
      </left>
      <right/>
      <top style="thin">
        <color rgb="FFB7B7B7"/>
      </top>
      <bottom style="thick">
        <color rgb="FF000000"/>
      </bottom>
      <diagonal/>
    </border>
    <border>
      <left/>
      <right style="thick">
        <color rgb="FF000000"/>
      </right>
      <top style="thin">
        <color rgb="FFB7B7B7"/>
      </top>
      <bottom style="thick">
        <color rgb="FF000000"/>
      </bottom>
      <diagonal/>
    </border>
    <border>
      <left style="thin">
        <color rgb="FFB7B7B7"/>
      </left>
      <right style="thick">
        <color rgb="FF000000"/>
      </right>
      <top style="thin">
        <color rgb="FFB7B7B7"/>
      </top>
      <bottom style="thick">
        <color rgb="FF000000"/>
      </bottom>
      <diagonal/>
    </border>
    <border>
      <left/>
      <right/>
      <top style="thin">
        <color rgb="FFB7B7B7"/>
      </top>
      <bottom style="thick">
        <color rgb="FF000000"/>
      </bottom>
      <diagonal/>
    </border>
    <border>
      <left style="thick">
        <color rgb="FF000000"/>
      </left>
      <right style="thin">
        <color rgb="FFB7B7B7"/>
      </right>
      <top style="thin">
        <color rgb="FFB7B7B7"/>
      </top>
      <bottom style="thick">
        <color rgb="FF000000"/>
      </bottom>
      <diagonal/>
    </border>
    <border>
      <left style="thin">
        <color rgb="FFB7B7B7"/>
      </left>
      <right style="thin">
        <color rgb="FFB7B7B7"/>
      </right>
      <top style="thin">
        <color rgb="FFB7B7B7"/>
      </top>
      <bottom style="thick">
        <color rgb="FF000000"/>
      </bottom>
      <diagonal/>
    </border>
    <border>
      <left style="thick">
        <color rgb="FF000000"/>
      </left>
      <right style="thin">
        <color rgb="FFB7B7B7"/>
      </right>
      <top/>
      <bottom style="thin">
        <color rgb="FFB7B7B7"/>
      </bottom>
      <diagonal/>
    </border>
    <border>
      <left style="thin">
        <color rgb="FFB7B7B7"/>
      </left>
      <right style="thick">
        <color rgb="FF000000"/>
      </right>
      <top/>
      <bottom style="thin">
        <color rgb="FFB7B7B7"/>
      </bottom>
      <diagonal/>
    </border>
    <border>
      <left style="thin">
        <color rgb="FFB7B7B7"/>
      </left>
      <right style="thick">
        <color rgb="FF000000"/>
      </right>
      <top style="thin">
        <color rgb="FFB7B7B7"/>
      </top>
      <bottom style="thin">
        <color rgb="FF000000"/>
      </bottom>
      <diagonal/>
    </border>
    <border>
      <left style="thin">
        <color rgb="FFB7B7B7"/>
      </left>
      <right/>
      <top style="thin">
        <color rgb="FFB7B7B7"/>
      </top>
      <bottom style="thin">
        <color rgb="FF000000"/>
      </bottom>
      <diagonal/>
    </border>
    <border>
      <left/>
      <right style="thick">
        <color rgb="FF000000"/>
      </right>
      <top style="thin">
        <color rgb="FFB7B7B7"/>
      </top>
      <bottom style="thin">
        <color rgb="FF000000"/>
      </bottom>
      <diagonal/>
    </border>
    <border>
      <left style="thin">
        <color rgb="FFB7B7B7"/>
      </left>
      <right/>
      <top style="thin">
        <color rgb="FFB7B7B7"/>
      </top>
      <bottom/>
      <diagonal/>
    </border>
    <border>
      <left/>
      <right/>
      <top style="thin">
        <color rgb="FFB7B7B7"/>
      </top>
      <bottom/>
      <diagonal/>
    </border>
    <border>
      <left/>
      <right style="thick">
        <color rgb="FF000000"/>
      </right>
      <top style="thin">
        <color rgb="FFB7B7B7"/>
      </top>
      <bottom/>
      <diagonal/>
    </border>
    <border>
      <left style="thick">
        <color rgb="FF000000"/>
      </left>
      <right/>
      <top style="thin">
        <color rgb="FFB7B7B7"/>
      </top>
      <bottom/>
      <diagonal/>
    </border>
    <border>
      <left/>
      <right style="thin">
        <color rgb="FFB7B7B7"/>
      </right>
      <top style="thin">
        <color rgb="FFB7B7B7"/>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ck">
        <color rgb="FF000000"/>
      </left>
      <right/>
      <top style="thin">
        <color rgb="FFB7B7B7"/>
      </top>
      <bottom style="thin">
        <color indexed="64"/>
      </bottom>
      <diagonal/>
    </border>
    <border>
      <left/>
      <right style="thin">
        <color rgb="FFB7B7B7"/>
      </right>
      <top style="thin">
        <color rgb="FFB7B7B7"/>
      </top>
      <bottom style="thin">
        <color indexed="64"/>
      </bottom>
      <diagonal/>
    </border>
    <border>
      <left style="thin">
        <color rgb="FFB7B7B7"/>
      </left>
      <right/>
      <top style="thin">
        <color rgb="FFB7B7B7"/>
      </top>
      <bottom style="thin">
        <color indexed="64"/>
      </bottom>
      <diagonal/>
    </border>
    <border>
      <left/>
      <right style="thick">
        <color rgb="FF000000"/>
      </right>
      <top style="thin">
        <color rgb="FFB7B7B7"/>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thin">
        <color rgb="FFB7B7B7"/>
      </left>
      <right/>
      <top/>
      <bottom style="thick">
        <color rgb="FF000000"/>
      </bottom>
      <diagonal/>
    </border>
    <border>
      <left/>
      <right style="thin">
        <color rgb="FFB7B7B7"/>
      </right>
      <top/>
      <bottom style="thick">
        <color rgb="FF000000"/>
      </bottom>
      <diagonal/>
    </border>
    <border>
      <left style="double">
        <color indexed="64"/>
      </left>
      <right/>
      <top/>
      <bottom/>
      <diagonal/>
    </border>
    <border>
      <left style="thick">
        <color rgb="FF000000"/>
      </left>
      <right/>
      <top/>
      <bottom/>
      <diagonal/>
    </border>
    <border>
      <left style="thick">
        <color indexed="64"/>
      </left>
      <right/>
      <top style="thin">
        <color rgb="FFB7B7B7"/>
      </top>
      <bottom/>
      <diagonal/>
    </border>
    <border>
      <left style="thick">
        <color rgb="FF000000"/>
      </left>
      <right style="thick">
        <color indexed="64"/>
      </right>
      <top/>
      <bottom/>
      <diagonal/>
    </border>
    <border>
      <left/>
      <right/>
      <top/>
      <bottom style="thick">
        <color rgb="FF000000"/>
      </bottom>
      <diagonal/>
    </border>
    <border>
      <left style="thick">
        <color indexed="64"/>
      </left>
      <right/>
      <top/>
      <bottom/>
      <diagonal/>
    </border>
    <border>
      <left/>
      <right style="thick">
        <color indexed="64"/>
      </right>
      <top style="thick">
        <color rgb="FF000000"/>
      </top>
      <bottom style="thin">
        <color rgb="FFB7B7B7"/>
      </bottom>
      <diagonal/>
    </border>
    <border>
      <left/>
      <right style="medium">
        <color indexed="64"/>
      </right>
      <top/>
      <bottom style="thin">
        <color rgb="FFB7B7B7"/>
      </bottom>
      <diagonal/>
    </border>
    <border>
      <left/>
      <right style="medium">
        <color indexed="64"/>
      </right>
      <top style="thin">
        <color rgb="FFB7B7B7"/>
      </top>
      <bottom style="thin">
        <color rgb="FFB7B7B7"/>
      </bottom>
      <diagonal/>
    </border>
    <border>
      <left/>
      <right style="medium">
        <color indexed="64"/>
      </right>
      <top style="thin">
        <color rgb="FFB7B7B7"/>
      </top>
      <bottom style="medium">
        <color indexed="64"/>
      </bottom>
      <diagonal/>
    </border>
  </borders>
  <cellStyleXfs count="2">
    <xf numFmtId="0" fontId="0" fillId="0" borderId="0"/>
    <xf numFmtId="0" fontId="15" fillId="0" borderId="0" applyNumberFormat="0" applyFill="0" applyBorder="0" applyAlignment="0" applyProtection="0"/>
  </cellStyleXfs>
  <cellXfs count="160">
    <xf numFmtId="0" fontId="0" fillId="0" borderId="0" xfId="0"/>
    <xf numFmtId="0" fontId="1" fillId="0" borderId="0" xfId="0" applyFont="1"/>
    <xf numFmtId="0" fontId="2" fillId="0" borderId="0" xfId="0" applyFont="1"/>
    <xf numFmtId="164" fontId="1" fillId="0" borderId="0" xfId="0" applyNumberFormat="1" applyFont="1"/>
    <xf numFmtId="0" fontId="3" fillId="0" borderId="0" xfId="0" applyFont="1"/>
    <xf numFmtId="0" fontId="6" fillId="8" borderId="12" xfId="0" applyFont="1" applyFill="1" applyBorder="1"/>
    <xf numFmtId="0" fontId="6" fillId="0" borderId="0" xfId="0" applyFont="1"/>
    <xf numFmtId="0" fontId="6" fillId="9" borderId="12" xfId="0" applyFont="1" applyFill="1" applyBorder="1"/>
    <xf numFmtId="0" fontId="5" fillId="6" borderId="12" xfId="0" applyFont="1" applyFill="1" applyBorder="1"/>
    <xf numFmtId="0" fontId="5" fillId="6" borderId="16" xfId="0" applyFont="1" applyFill="1" applyBorder="1"/>
    <xf numFmtId="0" fontId="6" fillId="0" borderId="19" xfId="0" applyFont="1" applyBorder="1"/>
    <xf numFmtId="166" fontId="6" fillId="0" borderId="19" xfId="0" applyNumberFormat="1" applyFont="1" applyBorder="1"/>
    <xf numFmtId="166" fontId="6" fillId="0" borderId="0" xfId="0" applyNumberFormat="1" applyFont="1"/>
    <xf numFmtId="0" fontId="6" fillId="0" borderId="19" xfId="0" applyFont="1" applyBorder="1" applyAlignment="1">
      <alignment horizontal="center"/>
    </xf>
    <xf numFmtId="9" fontId="6" fillId="0" borderId="19" xfId="0" applyNumberFormat="1" applyFont="1" applyBorder="1"/>
    <xf numFmtId="9" fontId="6" fillId="0" borderId="0" xfId="0" applyNumberFormat="1" applyFont="1"/>
    <xf numFmtId="166" fontId="6" fillId="0" borderId="24" xfId="0" applyNumberFormat="1" applyFont="1" applyBorder="1"/>
    <xf numFmtId="0" fontId="5" fillId="6" borderId="26" xfId="0" applyFont="1" applyFill="1" applyBorder="1"/>
    <xf numFmtId="0" fontId="5" fillId="6" borderId="27" xfId="0" applyFont="1" applyFill="1" applyBorder="1"/>
    <xf numFmtId="0" fontId="8" fillId="0" borderId="0" xfId="0" applyFont="1" applyAlignment="1">
      <alignment horizontal="center" vertical="center"/>
    </xf>
    <xf numFmtId="0" fontId="9" fillId="0" borderId="0" xfId="0" applyFont="1"/>
    <xf numFmtId="0" fontId="10" fillId="0" borderId="0" xfId="0" applyFont="1" applyAlignment="1">
      <alignment horizontal="center" vertical="center"/>
    </xf>
    <xf numFmtId="0" fontId="11" fillId="0" borderId="0" xfId="0" applyFont="1" applyAlignment="1">
      <alignment horizontal="center" vertical="center"/>
    </xf>
    <xf numFmtId="0" fontId="1" fillId="0" borderId="0" xfId="0" applyFont="1" applyAlignment="1">
      <alignment horizontal="center"/>
    </xf>
    <xf numFmtId="0" fontId="12" fillId="0" borderId="0" xfId="0" applyFont="1" applyAlignment="1">
      <alignment horizontal="center"/>
    </xf>
    <xf numFmtId="0" fontId="1" fillId="0" borderId="12" xfId="0" applyFont="1" applyBorder="1"/>
    <xf numFmtId="0" fontId="1" fillId="0" borderId="16" xfId="0" applyFont="1" applyBorder="1"/>
    <xf numFmtId="0" fontId="1" fillId="0" borderId="19" xfId="0" applyFont="1" applyBorder="1"/>
    <xf numFmtId="0" fontId="1" fillId="6" borderId="12" xfId="0" applyFont="1" applyFill="1" applyBorder="1"/>
    <xf numFmtId="0" fontId="1" fillId="6" borderId="13" xfId="0" applyFont="1" applyFill="1" applyBorder="1"/>
    <xf numFmtId="0" fontId="1" fillId="6" borderId="19" xfId="0" applyFont="1" applyFill="1" applyBorder="1"/>
    <xf numFmtId="0" fontId="1" fillId="8" borderId="19" xfId="0" applyFont="1" applyFill="1" applyBorder="1"/>
    <xf numFmtId="0" fontId="1" fillId="9" borderId="28" xfId="0" applyFont="1" applyFill="1" applyBorder="1"/>
    <xf numFmtId="0" fontId="13" fillId="0" borderId="12" xfId="0" applyFont="1" applyBorder="1"/>
    <xf numFmtId="0" fontId="13" fillId="0" borderId="16" xfId="0" applyFont="1" applyBorder="1"/>
    <xf numFmtId="165" fontId="14" fillId="0" borderId="16" xfId="0" applyNumberFormat="1" applyFont="1" applyBorder="1"/>
    <xf numFmtId="165" fontId="14" fillId="0" borderId="19" xfId="0" applyNumberFormat="1" applyFont="1" applyBorder="1"/>
    <xf numFmtId="165" fontId="14" fillId="0" borderId="0" xfId="0" applyNumberFormat="1" applyFont="1"/>
    <xf numFmtId="165" fontId="14" fillId="0" borderId="12" xfId="0" applyNumberFormat="1" applyFont="1" applyBorder="1"/>
    <xf numFmtId="0" fontId="13" fillId="10" borderId="12" xfId="0" applyFont="1" applyFill="1" applyBorder="1"/>
    <xf numFmtId="0" fontId="13" fillId="10" borderId="16" xfId="0" applyFont="1" applyFill="1" applyBorder="1"/>
    <xf numFmtId="165" fontId="14" fillId="10" borderId="16" xfId="0" applyNumberFormat="1" applyFont="1" applyFill="1" applyBorder="1"/>
    <xf numFmtId="165" fontId="14" fillId="10" borderId="19" xfId="0" applyNumberFormat="1" applyFont="1" applyFill="1" applyBorder="1"/>
    <xf numFmtId="165" fontId="14" fillId="0" borderId="30" xfId="0" applyNumberFormat="1" applyFont="1" applyBorder="1"/>
    <xf numFmtId="165" fontId="14" fillId="0" borderId="29" xfId="0" applyNumberFormat="1" applyFont="1" applyBorder="1"/>
    <xf numFmtId="0" fontId="13" fillId="0" borderId="0" xfId="0" applyFont="1"/>
    <xf numFmtId="0" fontId="13" fillId="10" borderId="26" xfId="0" applyFont="1" applyFill="1" applyBorder="1"/>
    <xf numFmtId="0" fontId="13" fillId="10" borderId="27" xfId="0" applyFont="1" applyFill="1" applyBorder="1"/>
    <xf numFmtId="165" fontId="14" fillId="10" borderId="27" xfId="0" applyNumberFormat="1" applyFont="1" applyFill="1" applyBorder="1"/>
    <xf numFmtId="165" fontId="14" fillId="10" borderId="24" xfId="0" applyNumberFormat="1" applyFont="1" applyFill="1" applyBorder="1"/>
    <xf numFmtId="165" fontId="14" fillId="0" borderId="24" xfId="0" applyNumberFormat="1" applyFont="1" applyBorder="1"/>
    <xf numFmtId="0" fontId="4" fillId="0" borderId="15" xfId="0" applyFont="1" applyBorder="1"/>
    <xf numFmtId="0" fontId="12" fillId="4" borderId="4" xfId="0" applyFont="1" applyFill="1" applyBorder="1" applyAlignment="1">
      <alignment horizontal="center"/>
    </xf>
    <xf numFmtId="0" fontId="4" fillId="0" borderId="5" xfId="0" applyFont="1" applyBorder="1"/>
    <xf numFmtId="0" fontId="4" fillId="0" borderId="6" xfId="0" applyFont="1" applyBorder="1"/>
    <xf numFmtId="0" fontId="12" fillId="5" borderId="1" xfId="0" applyFont="1" applyFill="1" applyBorder="1" applyAlignment="1">
      <alignment horizontal="center"/>
    </xf>
    <xf numFmtId="0" fontId="4" fillId="0" borderId="2" xfId="0" applyFont="1" applyBorder="1"/>
    <xf numFmtId="0" fontId="4" fillId="0" borderId="3" xfId="0" applyFont="1" applyBorder="1"/>
    <xf numFmtId="0" fontId="3" fillId="3" borderId="1" xfId="0" applyFont="1" applyFill="1" applyBorder="1"/>
    <xf numFmtId="0" fontId="3" fillId="3" borderId="2" xfId="0" applyFont="1" applyFill="1" applyBorder="1"/>
    <xf numFmtId="0" fontId="3" fillId="3" borderId="3" xfId="0" applyFont="1" applyFill="1" applyBorder="1"/>
    <xf numFmtId="0" fontId="1" fillId="9" borderId="10" xfId="0" applyFont="1" applyFill="1" applyBorder="1"/>
    <xf numFmtId="0" fontId="4" fillId="0" borderId="11" xfId="0" applyFont="1" applyBorder="1"/>
    <xf numFmtId="165" fontId="14" fillId="0" borderId="13" xfId="0" applyNumberFormat="1" applyFont="1" applyBorder="1"/>
    <xf numFmtId="0" fontId="4" fillId="0" borderId="14" xfId="0" applyFont="1" applyBorder="1"/>
    <xf numFmtId="0" fontId="1" fillId="8" borderId="17" xfId="0" applyFont="1" applyFill="1" applyBorder="1"/>
    <xf numFmtId="0" fontId="4" fillId="0" borderId="18" xfId="0" applyFont="1" applyBorder="1"/>
    <xf numFmtId="165" fontId="14" fillId="0" borderId="17" xfId="0" applyNumberFormat="1" applyFont="1" applyBorder="1"/>
    <xf numFmtId="0" fontId="6" fillId="0" borderId="10" xfId="0" applyFont="1" applyBorder="1"/>
    <xf numFmtId="0" fontId="6" fillId="7" borderId="7" xfId="0" applyFont="1" applyFill="1" applyBorder="1"/>
    <xf numFmtId="0" fontId="4" fillId="0" borderId="9" xfId="0" applyFont="1" applyBorder="1"/>
    <xf numFmtId="0" fontId="6" fillId="0" borderId="13" xfId="0" applyFont="1" applyBorder="1"/>
    <xf numFmtId="0" fontId="6" fillId="7" borderId="17" xfId="0" applyFont="1" applyFill="1" applyBorder="1"/>
    <xf numFmtId="10" fontId="6" fillId="0" borderId="13" xfId="0" applyNumberFormat="1" applyFont="1" applyBorder="1"/>
    <xf numFmtId="0" fontId="6" fillId="0" borderId="13" xfId="0" applyFont="1" applyBorder="1" applyAlignment="1">
      <alignment horizontal="center"/>
    </xf>
    <xf numFmtId="0" fontId="3" fillId="4" borderId="4" xfId="0" applyFont="1" applyFill="1" applyBorder="1"/>
    <xf numFmtId="0" fontId="7" fillId="8" borderId="17" xfId="0" applyFont="1" applyFill="1" applyBorder="1"/>
    <xf numFmtId="0" fontId="6" fillId="9" borderId="17" xfId="0" applyFont="1" applyFill="1" applyBorder="1"/>
    <xf numFmtId="0" fontId="4" fillId="0" borderId="15" xfId="0" applyFont="1" applyBorder="1"/>
    <xf numFmtId="0" fontId="6" fillId="8" borderId="17" xfId="0" applyFont="1" applyFill="1" applyBorder="1"/>
    <xf numFmtId="0" fontId="4" fillId="0" borderId="23" xfId="0" applyFont="1" applyBorder="1"/>
    <xf numFmtId="0" fontId="12" fillId="0" borderId="4" xfId="0" applyFont="1" applyBorder="1" applyAlignment="1">
      <alignment horizontal="center" vertical="center"/>
    </xf>
    <xf numFmtId="164" fontId="6" fillId="0" borderId="13" xfId="0" applyNumberFormat="1" applyFont="1" applyBorder="1"/>
    <xf numFmtId="165" fontId="6" fillId="0" borderId="13" xfId="0" applyNumberFormat="1" applyFont="1" applyBorder="1"/>
    <xf numFmtId="0" fontId="4" fillId="0" borderId="21" xfId="0" applyFont="1" applyBorder="1"/>
    <xf numFmtId="0" fontId="12" fillId="2" borderId="4" xfId="0" applyFont="1" applyFill="1" applyBorder="1" applyAlignment="1">
      <alignment horizontal="center"/>
    </xf>
    <xf numFmtId="0" fontId="6" fillId="9" borderId="20" xfId="0" applyFont="1" applyFill="1" applyBorder="1"/>
    <xf numFmtId="0" fontId="4" fillId="0" borderId="25" xfId="0" applyFont="1" applyBorder="1"/>
    <xf numFmtId="0" fontId="6" fillId="8" borderId="20" xfId="0" applyFont="1" applyFill="1" applyBorder="1"/>
    <xf numFmtId="0" fontId="3" fillId="2" borderId="1" xfId="0" applyFont="1" applyFill="1" applyBorder="1"/>
    <xf numFmtId="0" fontId="3" fillId="5" borderId="4" xfId="0" applyFont="1" applyFill="1" applyBorder="1"/>
    <xf numFmtId="0" fontId="5" fillId="6" borderId="7" xfId="0" applyFont="1" applyFill="1" applyBorder="1"/>
    <xf numFmtId="0" fontId="4" fillId="0" borderId="8" xfId="0" applyFont="1" applyBorder="1"/>
    <xf numFmtId="165" fontId="14" fillId="0" borderId="31" xfId="0" applyNumberFormat="1" applyFont="1" applyBorder="1"/>
    <xf numFmtId="0" fontId="4" fillId="0" borderId="32" xfId="0" applyFont="1" applyBorder="1"/>
    <xf numFmtId="165" fontId="14" fillId="0" borderId="10" xfId="0" applyNumberFormat="1" applyFont="1" applyBorder="1"/>
    <xf numFmtId="0" fontId="0" fillId="0" borderId="0" xfId="0"/>
    <xf numFmtId="165" fontId="14" fillId="0" borderId="22" xfId="0" applyNumberFormat="1" applyFont="1" applyBorder="1"/>
    <xf numFmtId="169" fontId="6" fillId="0" borderId="19" xfId="0" applyNumberFormat="1" applyFont="1" applyBorder="1"/>
    <xf numFmtId="169" fontId="6" fillId="0" borderId="24" xfId="0" applyNumberFormat="1" applyFont="1" applyBorder="1"/>
    <xf numFmtId="170" fontId="6" fillId="0" borderId="19" xfId="0" applyNumberFormat="1" applyFont="1" applyBorder="1"/>
    <xf numFmtId="169" fontId="0" fillId="0" borderId="0" xfId="0" applyNumberFormat="1"/>
    <xf numFmtId="0" fontId="15" fillId="9" borderId="17" xfId="1" applyFill="1" applyBorder="1"/>
    <xf numFmtId="0" fontId="15" fillId="0" borderId="15" xfId="1" applyBorder="1"/>
    <xf numFmtId="0" fontId="15" fillId="0" borderId="18" xfId="1" applyBorder="1"/>
    <xf numFmtId="165" fontId="0" fillId="0" borderId="0" xfId="0" applyNumberFormat="1"/>
    <xf numFmtId="0" fontId="0" fillId="11" borderId="0" xfId="0" applyFill="1"/>
    <xf numFmtId="165" fontId="0" fillId="11" borderId="0" xfId="0" applyNumberFormat="1" applyFill="1"/>
    <xf numFmtId="0" fontId="17" fillId="0" borderId="0" xfId="0" applyFont="1" applyAlignment="1">
      <alignment horizontal="right"/>
    </xf>
    <xf numFmtId="10" fontId="17" fillId="0" borderId="0" xfId="0" applyNumberFormat="1" applyFont="1" applyAlignment="1">
      <alignment horizontal="right"/>
    </xf>
    <xf numFmtId="10" fontId="0" fillId="0" borderId="0" xfId="0" applyNumberFormat="1"/>
    <xf numFmtId="10" fontId="6" fillId="0" borderId="14" xfId="0" applyNumberFormat="1" applyFont="1" applyBorder="1"/>
    <xf numFmtId="10" fontId="6" fillId="0" borderId="22" xfId="0" applyNumberFormat="1" applyFont="1" applyBorder="1"/>
    <xf numFmtId="10" fontId="4" fillId="0" borderId="23" xfId="0" applyNumberFormat="1" applyFont="1" applyBorder="1"/>
    <xf numFmtId="0" fontId="0" fillId="11" borderId="2" xfId="0" applyFill="1" applyBorder="1"/>
    <xf numFmtId="165" fontId="14" fillId="0" borderId="18" xfId="0" applyNumberFormat="1" applyFont="1" applyBorder="1"/>
    <xf numFmtId="0" fontId="1" fillId="8" borderId="18" xfId="0" applyFont="1" applyFill="1" applyBorder="1"/>
    <xf numFmtId="0" fontId="12" fillId="4" borderId="5" xfId="0" applyFont="1" applyFill="1" applyBorder="1" applyAlignment="1">
      <alignment horizontal="center"/>
    </xf>
    <xf numFmtId="0" fontId="12" fillId="4" borderId="6" xfId="0" applyFont="1" applyFill="1" applyBorder="1" applyAlignment="1">
      <alignment horizontal="center"/>
    </xf>
    <xf numFmtId="0" fontId="12" fillId="2" borderId="5" xfId="0" applyFont="1" applyFill="1" applyBorder="1" applyAlignment="1">
      <alignment horizontal="center"/>
    </xf>
    <xf numFmtId="0" fontId="12" fillId="2" borderId="6" xfId="0" applyFont="1" applyFill="1" applyBorder="1" applyAlignment="1">
      <alignment horizontal="center"/>
    </xf>
    <xf numFmtId="0" fontId="6" fillId="0" borderId="14" xfId="0" applyFont="1" applyBorder="1" applyAlignment="1">
      <alignment horizontal="center"/>
    </xf>
    <xf numFmtId="165" fontId="6" fillId="0" borderId="10" xfId="0" applyNumberFormat="1" applyFont="1" applyBorder="1" applyAlignment="1">
      <alignment horizontal="center"/>
    </xf>
    <xf numFmtId="165" fontId="6" fillId="0" borderId="11" xfId="0" applyNumberFormat="1" applyFont="1" applyBorder="1" applyAlignment="1">
      <alignment horizontal="center"/>
    </xf>
    <xf numFmtId="10" fontId="6" fillId="0" borderId="13" xfId="0" applyNumberFormat="1" applyFont="1" applyBorder="1" applyAlignment="1">
      <alignment horizontal="center"/>
    </xf>
    <xf numFmtId="10" fontId="6" fillId="0" borderId="14" xfId="0" applyNumberFormat="1" applyFont="1" applyBorder="1" applyAlignment="1">
      <alignment horizontal="center"/>
    </xf>
    <xf numFmtId="0" fontId="6" fillId="7" borderId="38" xfId="0" applyFont="1" applyFill="1" applyBorder="1"/>
    <xf numFmtId="0" fontId="4" fillId="0" borderId="39" xfId="0" applyFont="1" applyBorder="1"/>
    <xf numFmtId="0" fontId="6" fillId="7" borderId="40" xfId="0" applyFont="1" applyFill="1" applyBorder="1"/>
    <xf numFmtId="0" fontId="4" fillId="0" borderId="41" xfId="0" applyFont="1" applyBorder="1"/>
    <xf numFmtId="166" fontId="6" fillId="0" borderId="42" xfId="0" applyNumberFormat="1" applyFont="1" applyBorder="1" applyAlignment="1">
      <alignment horizontal="center"/>
    </xf>
    <xf numFmtId="166" fontId="6" fillId="0" borderId="43" xfId="0" applyNumberFormat="1" applyFont="1" applyBorder="1" applyAlignment="1">
      <alignment horizontal="center"/>
    </xf>
    <xf numFmtId="0" fontId="6" fillId="12" borderId="44" xfId="0" applyFont="1" applyFill="1" applyBorder="1"/>
    <xf numFmtId="0" fontId="6" fillId="12" borderId="45" xfId="0" applyFont="1" applyFill="1" applyBorder="1"/>
    <xf numFmtId="0" fontId="0" fillId="0" borderId="51" xfId="0" applyBorder="1"/>
    <xf numFmtId="0" fontId="0" fillId="0" borderId="52" xfId="0" applyBorder="1"/>
    <xf numFmtId="0" fontId="0" fillId="0" borderId="54" xfId="0" applyBorder="1"/>
    <xf numFmtId="0" fontId="0" fillId="0" borderId="56" xfId="0" applyBorder="1"/>
    <xf numFmtId="165" fontId="14" fillId="13" borderId="17" xfId="0" applyNumberFormat="1" applyFont="1" applyFill="1" applyBorder="1"/>
    <xf numFmtId="165" fontId="14" fillId="13" borderId="18" xfId="0" applyNumberFormat="1" applyFont="1" applyFill="1" applyBorder="1"/>
    <xf numFmtId="0" fontId="3" fillId="14" borderId="4" xfId="0" applyFont="1" applyFill="1" applyBorder="1"/>
    <xf numFmtId="0" fontId="3" fillId="14" borderId="5" xfId="0" applyFont="1" applyFill="1" applyBorder="1"/>
    <xf numFmtId="0" fontId="5" fillId="15" borderId="53" xfId="0" applyFont="1" applyFill="1" applyBorder="1" applyAlignment="1">
      <alignment horizontal="center"/>
    </xf>
    <xf numFmtId="0" fontId="5" fillId="15" borderId="37" xfId="0" applyFont="1" applyFill="1" applyBorder="1" applyAlignment="1">
      <alignment horizontal="center"/>
    </xf>
    <xf numFmtId="169" fontId="5" fillId="15" borderId="33" xfId="0" applyNumberFormat="1" applyFont="1" applyFill="1" applyBorder="1"/>
    <xf numFmtId="0" fontId="5" fillId="15" borderId="55" xfId="0" applyFont="1" applyFill="1" applyBorder="1" applyAlignment="1">
      <alignment horizontal="center"/>
    </xf>
    <xf numFmtId="0" fontId="5" fillId="15" borderId="50" xfId="0" applyFont="1" applyFill="1" applyBorder="1" applyAlignment="1">
      <alignment horizontal="center"/>
    </xf>
    <xf numFmtId="9" fontId="5" fillId="15" borderId="49" xfId="0" applyNumberFormat="1" applyFont="1" applyFill="1" applyBorder="1"/>
    <xf numFmtId="0" fontId="3" fillId="14" borderId="57" xfId="0" applyFont="1" applyFill="1" applyBorder="1"/>
    <xf numFmtId="0" fontId="1" fillId="16" borderId="14" xfId="0" applyFont="1" applyFill="1" applyBorder="1"/>
    <xf numFmtId="0" fontId="1" fillId="16" borderId="36" xfId="0" applyFont="1" applyFill="1" applyBorder="1"/>
    <xf numFmtId="0" fontId="4" fillId="17" borderId="34" xfId="0" applyFont="1" applyFill="1" applyBorder="1"/>
    <xf numFmtId="165" fontId="14" fillId="0" borderId="35" xfId="0" applyNumberFormat="1" applyFont="1" applyBorder="1"/>
    <xf numFmtId="165" fontId="14" fillId="0" borderId="58" xfId="0" applyNumberFormat="1" applyFont="1" applyBorder="1"/>
    <xf numFmtId="165" fontId="14" fillId="0" borderId="59" xfId="0" applyNumberFormat="1" applyFont="1" applyBorder="1"/>
    <xf numFmtId="165" fontId="14" fillId="0" borderId="60" xfId="0" applyNumberFormat="1" applyFont="1" applyBorder="1"/>
    <xf numFmtId="165" fontId="14" fillId="0" borderId="46" xfId="0" applyNumberFormat="1" applyFont="1" applyBorder="1" applyAlignment="1">
      <alignment horizontal="center"/>
    </xf>
    <xf numFmtId="165" fontId="14" fillId="0" borderId="0" xfId="0" applyNumberFormat="1" applyFont="1" applyBorder="1" applyAlignment="1">
      <alignment horizontal="center"/>
    </xf>
    <xf numFmtId="165" fontId="14" fillId="0" borderId="47" xfId="0" applyNumberFormat="1" applyFont="1" applyBorder="1" applyAlignment="1">
      <alignment horizontal="center"/>
    </xf>
    <xf numFmtId="165" fontId="14" fillId="0" borderId="48" xfId="0" applyNumberFormat="1" applyFont="1" applyBorder="1" applyAlignment="1">
      <alignment horizontal="center"/>
    </xf>
  </cellXfs>
  <cellStyles count="2">
    <cellStyle name="Link" xfId="1" builtinId="8"/>
    <cellStyle name="Standard" xfId="0" builtinId="0"/>
  </cellStyles>
  <dxfs count="311">
    <dxf>
      <fill>
        <patternFill patternType="solid">
          <fgColor rgb="FFEA9999"/>
          <bgColor rgb="FFEA9999"/>
        </patternFill>
      </fill>
    </dxf>
    <dxf>
      <fill>
        <patternFill patternType="solid">
          <fgColor rgb="FFB7E1CD"/>
          <bgColor rgb="FFB7E1CD"/>
        </patternFill>
      </fill>
    </dxf>
    <dxf>
      <fill>
        <patternFill patternType="solid">
          <fgColor rgb="FFD9EAD3"/>
          <bgColor rgb="FFD9EAD3"/>
        </patternFill>
      </fill>
    </dxf>
    <dxf>
      <fill>
        <patternFill patternType="solid">
          <fgColor rgb="FFF4CCCC"/>
          <bgColor rgb="FFF4CCCC"/>
        </patternFill>
      </fill>
    </dxf>
    <dxf>
      <fill>
        <patternFill patternType="solid">
          <fgColor rgb="FFEA9999"/>
          <bgColor rgb="FFEA9999"/>
        </patternFill>
      </fill>
    </dxf>
    <dxf>
      <fill>
        <patternFill patternType="solid">
          <fgColor rgb="FFB7E1CD"/>
          <bgColor rgb="FFB7E1CD"/>
        </patternFill>
      </fill>
    </dxf>
    <dxf>
      <fill>
        <patternFill patternType="solid">
          <fgColor rgb="FFEA9999"/>
          <bgColor rgb="FFEA9999"/>
        </patternFill>
      </fill>
    </dxf>
    <dxf>
      <fill>
        <patternFill patternType="solid">
          <fgColor rgb="FFB7E1CD"/>
          <bgColor rgb="FFB7E1CD"/>
        </patternFill>
      </fill>
    </dxf>
    <dxf>
      <fill>
        <patternFill patternType="solid">
          <fgColor rgb="FFEA9999"/>
          <bgColor rgb="FFEA9999"/>
        </patternFill>
      </fill>
    </dxf>
    <dxf>
      <fill>
        <patternFill patternType="solid">
          <fgColor rgb="FFB7E1CD"/>
          <bgColor rgb="FFB7E1CD"/>
        </patternFill>
      </fill>
    </dxf>
    <dxf>
      <fill>
        <patternFill patternType="solid">
          <fgColor rgb="FFF4CCCC"/>
          <bgColor rgb="FFF4CCCC"/>
        </patternFill>
      </fill>
    </dxf>
    <dxf>
      <fill>
        <patternFill patternType="solid">
          <fgColor rgb="FFD9EAD3"/>
          <bgColor rgb="FFD9EAD3"/>
        </patternFill>
      </fill>
    </dxf>
    <dxf>
      <fill>
        <patternFill patternType="solid">
          <fgColor rgb="FFEA9999"/>
          <bgColor rgb="FFEA9999"/>
        </patternFill>
      </fill>
    </dxf>
    <dxf>
      <fill>
        <patternFill patternType="solid">
          <fgColor rgb="FFB7E1CD"/>
          <bgColor rgb="FFB7E1CD"/>
        </patternFill>
      </fill>
    </dxf>
    <dxf>
      <fill>
        <patternFill patternType="solid">
          <fgColor rgb="FFD9EAD3"/>
          <bgColor rgb="FFD9EAD3"/>
        </patternFill>
      </fill>
    </dxf>
    <dxf>
      <fill>
        <patternFill patternType="solid">
          <fgColor rgb="FFF4CCCC"/>
          <bgColor rgb="FFF4CCCC"/>
        </patternFill>
      </fill>
    </dxf>
    <dxf>
      <fill>
        <patternFill patternType="solid">
          <fgColor rgb="FFEA9999"/>
          <bgColor rgb="FFEA9999"/>
        </patternFill>
      </fill>
    </dxf>
    <dxf>
      <fill>
        <patternFill patternType="solid">
          <fgColor rgb="FFB7E1CD"/>
          <bgColor rgb="FFB7E1CD"/>
        </patternFill>
      </fill>
    </dxf>
    <dxf>
      <fill>
        <patternFill patternType="solid">
          <fgColor rgb="FFD9EAD3"/>
          <bgColor rgb="FFD9EAD3"/>
        </patternFill>
      </fill>
    </dxf>
    <dxf>
      <fill>
        <patternFill patternType="solid">
          <fgColor rgb="FFF4CCCC"/>
          <bgColor rgb="FFF4CCCC"/>
        </patternFill>
      </fill>
    </dxf>
    <dxf>
      <fill>
        <patternFill patternType="solid">
          <fgColor rgb="FFEA9999"/>
          <bgColor rgb="FFEA9999"/>
        </patternFill>
      </fill>
    </dxf>
    <dxf>
      <fill>
        <patternFill patternType="solid">
          <fgColor rgb="FFB7E1CD"/>
          <bgColor rgb="FFB7E1CD"/>
        </patternFill>
      </fill>
    </dxf>
    <dxf>
      <fill>
        <patternFill patternType="solid">
          <fgColor rgb="FFEA9999"/>
          <bgColor rgb="FFEA9999"/>
        </patternFill>
      </fill>
    </dxf>
    <dxf>
      <fill>
        <patternFill patternType="solid">
          <fgColor rgb="FFB7E1CD"/>
          <bgColor rgb="FFB7E1CD"/>
        </patternFill>
      </fill>
    </dxf>
    <dxf>
      <fill>
        <patternFill patternType="solid">
          <fgColor rgb="FFEA9999"/>
          <bgColor rgb="FFEA9999"/>
        </patternFill>
      </fill>
    </dxf>
    <dxf>
      <fill>
        <patternFill patternType="solid">
          <fgColor rgb="FFB7E1CD"/>
          <bgColor rgb="FFB7E1CD"/>
        </patternFill>
      </fill>
    </dxf>
    <dxf>
      <fill>
        <patternFill patternType="solid">
          <fgColor rgb="FFF4CCCC"/>
          <bgColor rgb="FFF4CCCC"/>
        </patternFill>
      </fill>
    </dxf>
    <dxf>
      <fill>
        <patternFill patternType="solid">
          <fgColor rgb="FFD9EAD3"/>
          <bgColor rgb="FFD9EAD3"/>
        </patternFill>
      </fill>
    </dxf>
    <dxf>
      <fill>
        <patternFill patternType="solid">
          <fgColor rgb="FFEA9999"/>
          <bgColor rgb="FFEA9999"/>
        </patternFill>
      </fill>
    </dxf>
    <dxf>
      <fill>
        <patternFill patternType="solid">
          <fgColor rgb="FFB7E1CD"/>
          <bgColor rgb="FFB7E1CD"/>
        </patternFill>
      </fill>
    </dxf>
    <dxf>
      <fill>
        <patternFill patternType="solid">
          <fgColor rgb="FFD9EAD3"/>
          <bgColor rgb="FFD9EAD3"/>
        </patternFill>
      </fill>
    </dxf>
    <dxf>
      <fill>
        <patternFill patternType="solid">
          <fgColor rgb="FFF4CCCC"/>
          <bgColor rgb="FFF4CCCC"/>
        </patternFill>
      </fill>
    </dxf>
    <dxf>
      <fill>
        <patternFill patternType="solid">
          <fgColor rgb="FFEA9999"/>
          <bgColor rgb="FFEA9999"/>
        </patternFill>
      </fill>
    </dxf>
    <dxf>
      <fill>
        <patternFill patternType="solid">
          <fgColor rgb="FFB7E1CD"/>
          <bgColor rgb="FFB7E1CD"/>
        </patternFill>
      </fill>
    </dxf>
    <dxf>
      <fill>
        <patternFill patternType="solid">
          <fgColor rgb="FFD9EAD3"/>
          <bgColor rgb="FFD9EAD3"/>
        </patternFill>
      </fill>
    </dxf>
    <dxf>
      <fill>
        <patternFill patternType="solid">
          <fgColor rgb="FFF4CCCC"/>
          <bgColor rgb="FFF4CCCC"/>
        </patternFill>
      </fill>
    </dxf>
    <dxf>
      <fill>
        <patternFill patternType="solid">
          <fgColor rgb="FFEA9999"/>
          <bgColor rgb="FFEA9999"/>
        </patternFill>
      </fill>
    </dxf>
    <dxf>
      <fill>
        <patternFill patternType="solid">
          <fgColor rgb="FFB7E1CD"/>
          <bgColor rgb="FFB7E1CD"/>
        </patternFill>
      </fill>
    </dxf>
    <dxf>
      <fill>
        <patternFill patternType="solid">
          <fgColor rgb="FFEA9999"/>
          <bgColor rgb="FFEA9999"/>
        </patternFill>
      </fill>
    </dxf>
    <dxf>
      <fill>
        <patternFill patternType="solid">
          <fgColor rgb="FFB7E1CD"/>
          <bgColor rgb="FFB7E1CD"/>
        </patternFill>
      </fill>
    </dxf>
    <dxf>
      <fill>
        <patternFill patternType="solid">
          <fgColor rgb="FFEA9999"/>
          <bgColor rgb="FFEA9999"/>
        </patternFill>
      </fill>
    </dxf>
    <dxf>
      <fill>
        <patternFill patternType="solid">
          <fgColor rgb="FFB7E1CD"/>
          <bgColor rgb="FFB7E1CD"/>
        </patternFill>
      </fill>
    </dxf>
    <dxf>
      <fill>
        <patternFill patternType="solid">
          <fgColor rgb="FFF4CCCC"/>
          <bgColor rgb="FFF4CCCC"/>
        </patternFill>
      </fill>
    </dxf>
    <dxf>
      <fill>
        <patternFill patternType="solid">
          <fgColor rgb="FFD9EAD3"/>
          <bgColor rgb="FFD9EAD3"/>
        </patternFill>
      </fill>
    </dxf>
    <dxf>
      <fill>
        <patternFill patternType="solid">
          <fgColor rgb="FFEA9999"/>
          <bgColor rgb="FFEA9999"/>
        </patternFill>
      </fill>
    </dxf>
    <dxf>
      <fill>
        <patternFill patternType="solid">
          <fgColor rgb="FFB7E1CD"/>
          <bgColor rgb="FFB7E1CD"/>
        </patternFill>
      </fill>
    </dxf>
    <dxf>
      <fill>
        <patternFill patternType="solid">
          <fgColor rgb="FFD9EAD3"/>
          <bgColor rgb="FFD9EAD3"/>
        </patternFill>
      </fill>
    </dxf>
    <dxf>
      <fill>
        <patternFill patternType="solid">
          <fgColor rgb="FFF4CCCC"/>
          <bgColor rgb="FFF4CCCC"/>
        </patternFill>
      </fill>
    </dxf>
    <dxf>
      <fill>
        <patternFill patternType="solid">
          <fgColor rgb="FFEA9999"/>
          <bgColor rgb="FFEA9999"/>
        </patternFill>
      </fill>
    </dxf>
    <dxf>
      <fill>
        <patternFill patternType="solid">
          <fgColor rgb="FFB7E1CD"/>
          <bgColor rgb="FFB7E1CD"/>
        </patternFill>
      </fill>
    </dxf>
    <dxf>
      <fill>
        <patternFill patternType="solid">
          <fgColor rgb="FFD9EAD3"/>
          <bgColor rgb="FFD9EAD3"/>
        </patternFill>
      </fill>
    </dxf>
    <dxf>
      <fill>
        <patternFill patternType="solid">
          <fgColor rgb="FFF4CCCC"/>
          <bgColor rgb="FFF4CCCC"/>
        </patternFill>
      </fill>
    </dxf>
    <dxf>
      <fill>
        <patternFill patternType="solid">
          <fgColor rgb="FFEA9999"/>
          <bgColor rgb="FFEA9999"/>
        </patternFill>
      </fill>
    </dxf>
    <dxf>
      <fill>
        <patternFill patternType="solid">
          <fgColor rgb="FFB7E1CD"/>
          <bgColor rgb="FFB7E1CD"/>
        </patternFill>
      </fill>
    </dxf>
    <dxf>
      <fill>
        <patternFill patternType="solid">
          <fgColor rgb="FFEA9999"/>
          <bgColor rgb="FFEA9999"/>
        </patternFill>
      </fill>
    </dxf>
    <dxf>
      <fill>
        <patternFill patternType="solid">
          <fgColor rgb="FFB7E1CD"/>
          <bgColor rgb="FFB7E1CD"/>
        </patternFill>
      </fill>
    </dxf>
    <dxf>
      <fill>
        <patternFill patternType="solid">
          <fgColor rgb="FFEA9999"/>
          <bgColor rgb="FFEA9999"/>
        </patternFill>
      </fill>
    </dxf>
    <dxf>
      <fill>
        <patternFill patternType="solid">
          <fgColor rgb="FFB7E1CD"/>
          <bgColor rgb="FFB7E1CD"/>
        </patternFill>
      </fill>
    </dxf>
    <dxf>
      <fill>
        <patternFill patternType="solid">
          <fgColor rgb="FFF4CCCC"/>
          <bgColor rgb="FFF4CCCC"/>
        </patternFill>
      </fill>
    </dxf>
    <dxf>
      <fill>
        <patternFill patternType="solid">
          <fgColor rgb="FFD9EAD3"/>
          <bgColor rgb="FFD9EAD3"/>
        </patternFill>
      </fill>
    </dxf>
    <dxf>
      <fill>
        <patternFill patternType="solid">
          <fgColor rgb="FFEA9999"/>
          <bgColor rgb="FFEA9999"/>
        </patternFill>
      </fill>
    </dxf>
    <dxf>
      <fill>
        <patternFill patternType="solid">
          <fgColor rgb="FFB7E1CD"/>
          <bgColor rgb="FFB7E1CD"/>
        </patternFill>
      </fill>
    </dxf>
    <dxf>
      <fill>
        <patternFill patternType="solid">
          <fgColor rgb="FFD9EAD3"/>
          <bgColor rgb="FFD9EAD3"/>
        </patternFill>
      </fill>
    </dxf>
    <dxf>
      <fill>
        <patternFill patternType="solid">
          <fgColor rgb="FFF4CCCC"/>
          <bgColor rgb="FFF4CCCC"/>
        </patternFill>
      </fill>
    </dxf>
    <dxf>
      <fill>
        <patternFill patternType="solid">
          <fgColor rgb="FFEA9999"/>
          <bgColor rgb="FFEA9999"/>
        </patternFill>
      </fill>
    </dxf>
    <dxf>
      <fill>
        <patternFill patternType="solid">
          <fgColor rgb="FFB7E1CD"/>
          <bgColor rgb="FFB7E1CD"/>
        </patternFill>
      </fill>
    </dxf>
    <dxf>
      <fill>
        <patternFill patternType="solid">
          <fgColor rgb="FFEA9999"/>
          <bgColor rgb="FFEA9999"/>
        </patternFill>
      </fill>
    </dxf>
    <dxf>
      <fill>
        <patternFill patternType="solid">
          <fgColor rgb="FFB7E1CD"/>
          <bgColor rgb="FFB7E1CD"/>
        </patternFill>
      </fill>
    </dxf>
    <dxf>
      <fill>
        <patternFill patternType="solid">
          <fgColor rgb="FFD9EAD3"/>
          <bgColor rgb="FFD9EAD3"/>
        </patternFill>
      </fill>
    </dxf>
    <dxf>
      <fill>
        <patternFill patternType="solid">
          <fgColor rgb="FFF4CCCC"/>
          <bgColor rgb="FFF4CCCC"/>
        </patternFill>
      </fill>
    </dxf>
    <dxf>
      <fill>
        <patternFill patternType="solid">
          <fgColor rgb="FFEA9999"/>
          <bgColor rgb="FFEA9999"/>
        </patternFill>
      </fill>
    </dxf>
    <dxf>
      <fill>
        <patternFill patternType="solid">
          <fgColor rgb="FFB7E1CD"/>
          <bgColor rgb="FFB7E1CD"/>
        </patternFill>
      </fill>
    </dxf>
    <dxf>
      <fill>
        <patternFill patternType="solid">
          <fgColor rgb="FFEA9999"/>
          <bgColor rgb="FFEA9999"/>
        </patternFill>
      </fill>
    </dxf>
    <dxf>
      <fill>
        <patternFill patternType="solid">
          <fgColor rgb="FFB7E1CD"/>
          <bgColor rgb="FFB7E1CD"/>
        </patternFill>
      </fill>
    </dxf>
    <dxf>
      <fill>
        <patternFill patternType="solid">
          <fgColor rgb="FFEA9999"/>
          <bgColor rgb="FFEA9999"/>
        </patternFill>
      </fill>
    </dxf>
    <dxf>
      <fill>
        <patternFill patternType="solid">
          <fgColor rgb="FFB7E1CD"/>
          <bgColor rgb="FFB7E1CD"/>
        </patternFill>
      </fill>
    </dxf>
    <dxf>
      <fill>
        <patternFill patternType="solid">
          <fgColor rgb="FFF4CCCC"/>
          <bgColor rgb="FFF4CCCC"/>
        </patternFill>
      </fill>
    </dxf>
    <dxf>
      <fill>
        <patternFill patternType="solid">
          <fgColor rgb="FFD9EAD3"/>
          <bgColor rgb="FFD9EAD3"/>
        </patternFill>
      </fill>
    </dxf>
    <dxf>
      <fill>
        <patternFill patternType="solid">
          <fgColor rgb="FFEA9999"/>
          <bgColor rgb="FFEA9999"/>
        </patternFill>
      </fill>
    </dxf>
    <dxf>
      <fill>
        <patternFill patternType="solid">
          <fgColor rgb="FFB7E1CD"/>
          <bgColor rgb="FFB7E1CD"/>
        </patternFill>
      </fill>
    </dxf>
    <dxf>
      <fill>
        <patternFill patternType="solid">
          <fgColor rgb="FFD9EAD3"/>
          <bgColor rgb="FFD9EAD3"/>
        </patternFill>
      </fill>
    </dxf>
    <dxf>
      <fill>
        <patternFill patternType="solid">
          <fgColor rgb="FFF4CCCC"/>
          <bgColor rgb="FFF4CCCC"/>
        </patternFill>
      </fill>
    </dxf>
    <dxf>
      <fill>
        <patternFill patternType="solid">
          <fgColor rgb="FFEA9999"/>
          <bgColor rgb="FFEA9999"/>
        </patternFill>
      </fill>
    </dxf>
    <dxf>
      <fill>
        <patternFill patternType="solid">
          <fgColor rgb="FFB7E1CD"/>
          <bgColor rgb="FFB7E1CD"/>
        </patternFill>
      </fill>
    </dxf>
    <dxf>
      <fill>
        <patternFill patternType="solid">
          <fgColor rgb="FFEA9999"/>
          <bgColor rgb="FFEA9999"/>
        </patternFill>
      </fill>
    </dxf>
    <dxf>
      <fill>
        <patternFill patternType="solid">
          <fgColor rgb="FFB7E1CD"/>
          <bgColor rgb="FFB7E1CD"/>
        </patternFill>
      </fill>
    </dxf>
    <dxf>
      <fill>
        <patternFill patternType="solid">
          <fgColor rgb="FFEA9999"/>
          <bgColor rgb="FFEA9999"/>
        </patternFill>
      </fill>
    </dxf>
    <dxf>
      <fill>
        <patternFill patternType="solid">
          <fgColor rgb="FFB7E1CD"/>
          <bgColor rgb="FFB7E1CD"/>
        </patternFill>
      </fill>
    </dxf>
    <dxf>
      <fill>
        <patternFill patternType="solid">
          <fgColor rgb="FFD9EAD3"/>
          <bgColor rgb="FFD9EAD3"/>
        </patternFill>
      </fill>
    </dxf>
    <dxf>
      <fill>
        <patternFill patternType="solid">
          <fgColor rgb="FFF4CCCC"/>
          <bgColor rgb="FFF4CCCC"/>
        </patternFill>
      </fill>
    </dxf>
    <dxf>
      <fill>
        <patternFill patternType="solid">
          <fgColor rgb="FFEA9999"/>
          <bgColor rgb="FFEA9999"/>
        </patternFill>
      </fill>
    </dxf>
    <dxf>
      <fill>
        <patternFill patternType="solid">
          <fgColor rgb="FFB7E1CD"/>
          <bgColor rgb="FFB7E1CD"/>
        </patternFill>
      </fill>
    </dxf>
    <dxf>
      <fill>
        <patternFill patternType="solid">
          <fgColor rgb="FFEA9999"/>
          <bgColor rgb="FFEA9999"/>
        </patternFill>
      </fill>
    </dxf>
    <dxf>
      <fill>
        <patternFill patternType="solid">
          <fgColor rgb="FFB7E1CD"/>
          <bgColor rgb="FFB7E1CD"/>
        </patternFill>
      </fill>
    </dxf>
    <dxf>
      <fill>
        <patternFill patternType="solid">
          <fgColor rgb="FFEA9999"/>
          <bgColor rgb="FFEA9999"/>
        </patternFill>
      </fill>
    </dxf>
    <dxf>
      <fill>
        <patternFill patternType="solid">
          <fgColor rgb="FFB7E1CD"/>
          <bgColor rgb="FFB7E1CD"/>
        </patternFill>
      </fill>
    </dxf>
    <dxf>
      <fill>
        <patternFill patternType="solid">
          <fgColor rgb="FFF4CCCC"/>
          <bgColor rgb="FFF4CCCC"/>
        </patternFill>
      </fill>
    </dxf>
    <dxf>
      <fill>
        <patternFill patternType="solid">
          <fgColor rgb="FFD9EAD3"/>
          <bgColor rgb="FFD9EAD3"/>
        </patternFill>
      </fill>
    </dxf>
    <dxf>
      <fill>
        <patternFill patternType="solid">
          <fgColor rgb="FFEA9999"/>
          <bgColor rgb="FFEA9999"/>
        </patternFill>
      </fill>
    </dxf>
    <dxf>
      <fill>
        <patternFill patternType="solid">
          <fgColor rgb="FFB7E1CD"/>
          <bgColor rgb="FFB7E1CD"/>
        </patternFill>
      </fill>
    </dxf>
    <dxf>
      <fill>
        <patternFill patternType="solid">
          <fgColor rgb="FFD9EAD3"/>
          <bgColor rgb="FFD9EAD3"/>
        </patternFill>
      </fill>
    </dxf>
    <dxf>
      <fill>
        <patternFill patternType="solid">
          <fgColor rgb="FFF4CCCC"/>
          <bgColor rgb="FFF4CCCC"/>
        </patternFill>
      </fill>
    </dxf>
    <dxf>
      <fill>
        <patternFill patternType="solid">
          <fgColor rgb="FFEA9999"/>
          <bgColor rgb="FFEA9999"/>
        </patternFill>
      </fill>
    </dxf>
    <dxf>
      <fill>
        <patternFill patternType="solid">
          <fgColor rgb="FFB7E1CD"/>
          <bgColor rgb="FFB7E1CD"/>
        </patternFill>
      </fill>
    </dxf>
    <dxf>
      <fill>
        <patternFill patternType="solid">
          <fgColor rgb="FFD9EAD3"/>
          <bgColor rgb="FFD9EAD3"/>
        </patternFill>
      </fill>
    </dxf>
    <dxf>
      <fill>
        <patternFill patternType="solid">
          <fgColor rgb="FFF4CCCC"/>
          <bgColor rgb="FFF4CCCC"/>
        </patternFill>
      </fill>
    </dxf>
    <dxf>
      <fill>
        <patternFill patternType="solid">
          <fgColor rgb="FFEA9999"/>
          <bgColor rgb="FFEA9999"/>
        </patternFill>
      </fill>
    </dxf>
    <dxf>
      <fill>
        <patternFill patternType="solid">
          <fgColor rgb="FFB7E1CD"/>
          <bgColor rgb="FFB7E1CD"/>
        </patternFill>
      </fill>
    </dxf>
    <dxf>
      <fill>
        <patternFill patternType="solid">
          <fgColor rgb="FFEA9999"/>
          <bgColor rgb="FFEA9999"/>
        </patternFill>
      </fill>
    </dxf>
    <dxf>
      <fill>
        <patternFill patternType="solid">
          <fgColor rgb="FFB7E1CD"/>
          <bgColor rgb="FFB7E1CD"/>
        </patternFill>
      </fill>
    </dxf>
    <dxf>
      <fill>
        <patternFill patternType="solid">
          <fgColor rgb="FFEA9999"/>
          <bgColor rgb="FFEA9999"/>
        </patternFill>
      </fill>
    </dxf>
    <dxf>
      <fill>
        <patternFill patternType="solid">
          <fgColor rgb="FFB7E1CD"/>
          <bgColor rgb="FFB7E1CD"/>
        </patternFill>
      </fill>
    </dxf>
    <dxf>
      <fill>
        <patternFill patternType="solid">
          <fgColor rgb="FFF4CCCC"/>
          <bgColor rgb="FFF4CCCC"/>
        </patternFill>
      </fill>
    </dxf>
    <dxf>
      <fill>
        <patternFill patternType="solid">
          <fgColor rgb="FFD9EAD3"/>
          <bgColor rgb="FFD9EAD3"/>
        </patternFill>
      </fill>
    </dxf>
    <dxf>
      <fill>
        <patternFill patternType="solid">
          <fgColor rgb="FFEA9999"/>
          <bgColor rgb="FFEA9999"/>
        </patternFill>
      </fill>
    </dxf>
    <dxf>
      <fill>
        <patternFill patternType="solid">
          <fgColor rgb="FFB7E1CD"/>
          <bgColor rgb="FFB7E1CD"/>
        </patternFill>
      </fill>
    </dxf>
    <dxf>
      <fill>
        <patternFill patternType="solid">
          <fgColor rgb="FFD9EAD3"/>
          <bgColor rgb="FFD9EAD3"/>
        </patternFill>
      </fill>
    </dxf>
    <dxf>
      <fill>
        <patternFill patternType="solid">
          <fgColor rgb="FFF4CCCC"/>
          <bgColor rgb="FFF4CCCC"/>
        </patternFill>
      </fill>
    </dxf>
    <dxf>
      <fill>
        <patternFill patternType="solid">
          <fgColor rgb="FFF4CCCC"/>
          <bgColor rgb="FFF4CCCC"/>
        </patternFill>
      </fill>
    </dxf>
    <dxf>
      <fill>
        <patternFill patternType="solid">
          <fgColor rgb="FFD9EAD3"/>
          <bgColor rgb="FFD9EAD3"/>
        </patternFill>
      </fill>
    </dxf>
    <dxf>
      <fill>
        <patternFill patternType="solid">
          <fgColor rgb="FFEA9999"/>
          <bgColor rgb="FFEA9999"/>
        </patternFill>
      </fill>
    </dxf>
    <dxf>
      <fill>
        <patternFill patternType="solid">
          <fgColor rgb="FFB7E1CD"/>
          <bgColor rgb="FFB7E1CD"/>
        </patternFill>
      </fill>
    </dxf>
    <dxf>
      <fill>
        <patternFill patternType="solid">
          <fgColor rgb="FFD9EAD3"/>
          <bgColor rgb="FFD9EAD3"/>
        </patternFill>
      </fill>
    </dxf>
    <dxf>
      <fill>
        <patternFill patternType="solid">
          <fgColor rgb="FFF4CCCC"/>
          <bgColor rgb="FFF4CCCC"/>
        </patternFill>
      </fill>
    </dxf>
    <dxf>
      <fill>
        <patternFill patternType="solid">
          <fgColor rgb="FFEA9999"/>
          <bgColor rgb="FFEA9999"/>
        </patternFill>
      </fill>
    </dxf>
    <dxf>
      <fill>
        <patternFill patternType="solid">
          <fgColor rgb="FFB7E1CD"/>
          <bgColor rgb="FFB7E1CD"/>
        </patternFill>
      </fill>
    </dxf>
    <dxf>
      <fill>
        <patternFill patternType="solid">
          <fgColor rgb="FFEA9999"/>
          <bgColor rgb="FFEA9999"/>
        </patternFill>
      </fill>
    </dxf>
    <dxf>
      <fill>
        <patternFill patternType="solid">
          <fgColor rgb="FFB7E1CD"/>
          <bgColor rgb="FFB7E1CD"/>
        </patternFill>
      </fill>
    </dxf>
    <dxf>
      <fill>
        <patternFill patternType="solid">
          <fgColor rgb="FFEA9999"/>
          <bgColor rgb="FFEA9999"/>
        </patternFill>
      </fill>
    </dxf>
    <dxf>
      <fill>
        <patternFill patternType="solid">
          <fgColor rgb="FFB7E1CD"/>
          <bgColor rgb="FFB7E1CD"/>
        </patternFill>
      </fill>
    </dxf>
    <dxf>
      <fill>
        <patternFill patternType="solid">
          <fgColor rgb="FFF4CCCC"/>
          <bgColor rgb="FFF4CCCC"/>
        </patternFill>
      </fill>
    </dxf>
    <dxf>
      <fill>
        <patternFill patternType="solid">
          <fgColor rgb="FFD9EAD3"/>
          <bgColor rgb="FFD9EAD3"/>
        </patternFill>
      </fill>
    </dxf>
    <dxf>
      <fill>
        <patternFill patternType="solid">
          <fgColor rgb="FFEA9999"/>
          <bgColor rgb="FFEA9999"/>
        </patternFill>
      </fill>
    </dxf>
    <dxf>
      <fill>
        <patternFill patternType="solid">
          <fgColor rgb="FFB7E1CD"/>
          <bgColor rgb="FFB7E1CD"/>
        </patternFill>
      </fill>
    </dxf>
    <dxf>
      <fill>
        <patternFill patternType="solid">
          <fgColor rgb="FFD9EAD3"/>
          <bgColor rgb="FFD9EAD3"/>
        </patternFill>
      </fill>
    </dxf>
    <dxf>
      <fill>
        <patternFill patternType="solid">
          <fgColor rgb="FFF4CCCC"/>
          <bgColor rgb="FFF4CCCC"/>
        </patternFill>
      </fill>
    </dxf>
    <dxf>
      <fill>
        <patternFill patternType="solid">
          <fgColor rgb="FFF4CCCC"/>
          <bgColor rgb="FFF4CCCC"/>
        </patternFill>
      </fill>
    </dxf>
    <dxf>
      <fill>
        <patternFill patternType="solid">
          <fgColor rgb="FFD9EAD3"/>
          <bgColor rgb="FFD9EAD3"/>
        </patternFill>
      </fill>
    </dxf>
    <dxf>
      <fill>
        <patternFill patternType="solid">
          <fgColor rgb="FFD9EAD3"/>
          <bgColor rgb="FFD9EAD3"/>
        </patternFill>
      </fill>
    </dxf>
    <dxf>
      <fill>
        <patternFill patternType="solid">
          <fgColor rgb="FFF4CCCC"/>
          <bgColor rgb="FFF4CCCC"/>
        </patternFill>
      </fill>
    </dxf>
    <dxf>
      <fill>
        <patternFill patternType="solid">
          <fgColor rgb="FFEA9999"/>
          <bgColor rgb="FFEA9999"/>
        </patternFill>
      </fill>
    </dxf>
    <dxf>
      <fill>
        <patternFill patternType="solid">
          <fgColor rgb="FFB7E1CD"/>
          <bgColor rgb="FFB7E1CD"/>
        </patternFill>
      </fill>
    </dxf>
    <dxf>
      <fill>
        <patternFill patternType="solid">
          <fgColor rgb="FFD9EAD3"/>
          <bgColor rgb="FFD9EAD3"/>
        </patternFill>
      </fill>
    </dxf>
    <dxf>
      <fill>
        <patternFill patternType="solid">
          <fgColor rgb="FFF4CCCC"/>
          <bgColor rgb="FFF4CCCC"/>
        </patternFill>
      </fill>
    </dxf>
    <dxf>
      <fill>
        <patternFill patternType="solid">
          <fgColor rgb="FFEA9999"/>
          <bgColor rgb="FFEA9999"/>
        </patternFill>
      </fill>
    </dxf>
    <dxf>
      <fill>
        <patternFill patternType="solid">
          <fgColor rgb="FFB7E1CD"/>
          <bgColor rgb="FFB7E1CD"/>
        </patternFill>
      </fill>
    </dxf>
    <dxf>
      <fill>
        <patternFill patternType="solid">
          <fgColor rgb="FFEA9999"/>
          <bgColor rgb="FFEA9999"/>
        </patternFill>
      </fill>
    </dxf>
    <dxf>
      <fill>
        <patternFill patternType="solid">
          <fgColor rgb="FFB7E1CD"/>
          <bgColor rgb="FFB7E1CD"/>
        </patternFill>
      </fill>
    </dxf>
    <dxf>
      <fill>
        <patternFill patternType="solid">
          <fgColor rgb="FFEA9999"/>
          <bgColor rgb="FFEA9999"/>
        </patternFill>
      </fill>
    </dxf>
    <dxf>
      <fill>
        <patternFill patternType="solid">
          <fgColor rgb="FFB7E1CD"/>
          <bgColor rgb="FFB7E1CD"/>
        </patternFill>
      </fill>
    </dxf>
    <dxf>
      <fill>
        <patternFill patternType="solid">
          <fgColor rgb="FFF4CCCC"/>
          <bgColor rgb="FFF4CCCC"/>
        </patternFill>
      </fill>
    </dxf>
    <dxf>
      <fill>
        <patternFill patternType="solid">
          <fgColor rgb="FFD9EAD3"/>
          <bgColor rgb="FFD9EAD3"/>
        </patternFill>
      </fill>
    </dxf>
    <dxf>
      <fill>
        <patternFill patternType="solid">
          <fgColor rgb="FFEA9999"/>
          <bgColor rgb="FFEA9999"/>
        </patternFill>
      </fill>
    </dxf>
    <dxf>
      <fill>
        <patternFill patternType="solid">
          <fgColor rgb="FFB7E1CD"/>
          <bgColor rgb="FFB7E1CD"/>
        </patternFill>
      </fill>
    </dxf>
    <dxf>
      <fill>
        <patternFill patternType="solid">
          <fgColor rgb="FFD9EAD3"/>
          <bgColor rgb="FFD9EAD3"/>
        </patternFill>
      </fill>
    </dxf>
    <dxf>
      <fill>
        <patternFill patternType="solid">
          <fgColor rgb="FFF4CCCC"/>
          <bgColor rgb="FFF4CCCC"/>
        </patternFill>
      </fill>
    </dxf>
    <dxf>
      <fill>
        <patternFill patternType="solid">
          <fgColor rgb="FFEA9999"/>
          <bgColor rgb="FFEA9999"/>
        </patternFill>
      </fill>
    </dxf>
    <dxf>
      <fill>
        <patternFill patternType="solid">
          <fgColor rgb="FFB7E1CD"/>
          <bgColor rgb="FFB7E1CD"/>
        </patternFill>
      </fill>
    </dxf>
    <dxf>
      <fill>
        <patternFill patternType="solid">
          <fgColor rgb="FFEA9999"/>
          <bgColor rgb="FFEA9999"/>
        </patternFill>
      </fill>
    </dxf>
    <dxf>
      <fill>
        <patternFill patternType="solid">
          <fgColor rgb="FFB7E1CD"/>
          <bgColor rgb="FFB7E1CD"/>
        </patternFill>
      </fill>
    </dxf>
    <dxf>
      <fill>
        <patternFill patternType="solid">
          <fgColor rgb="FFEA9999"/>
          <bgColor rgb="FFEA9999"/>
        </patternFill>
      </fill>
    </dxf>
    <dxf>
      <fill>
        <patternFill patternType="solid">
          <fgColor rgb="FFB7E1CD"/>
          <bgColor rgb="FFB7E1CD"/>
        </patternFill>
      </fill>
    </dxf>
    <dxf>
      <fill>
        <patternFill patternType="solid">
          <fgColor rgb="FFD9EAD3"/>
          <bgColor rgb="FFD9EAD3"/>
        </patternFill>
      </fill>
    </dxf>
    <dxf>
      <fill>
        <patternFill patternType="solid">
          <fgColor rgb="FFF4CCCC"/>
          <bgColor rgb="FFF4CCCC"/>
        </patternFill>
      </fill>
    </dxf>
    <dxf>
      <fill>
        <patternFill patternType="solid">
          <fgColor rgb="FFEA9999"/>
          <bgColor rgb="FFEA9999"/>
        </patternFill>
      </fill>
    </dxf>
    <dxf>
      <fill>
        <patternFill patternType="solid">
          <fgColor rgb="FFB7E1CD"/>
          <bgColor rgb="FFB7E1CD"/>
        </patternFill>
      </fill>
    </dxf>
    <dxf>
      <fill>
        <patternFill patternType="solid">
          <fgColor rgb="FFEA9999"/>
          <bgColor rgb="FFEA9999"/>
        </patternFill>
      </fill>
    </dxf>
    <dxf>
      <fill>
        <patternFill patternType="solid">
          <fgColor rgb="FFB7E1CD"/>
          <bgColor rgb="FFB7E1CD"/>
        </patternFill>
      </fill>
    </dxf>
    <dxf>
      <fill>
        <patternFill patternType="solid">
          <fgColor rgb="FFEA9999"/>
          <bgColor rgb="FFEA9999"/>
        </patternFill>
      </fill>
    </dxf>
    <dxf>
      <fill>
        <patternFill patternType="solid">
          <fgColor rgb="FFB7E1CD"/>
          <bgColor rgb="FFB7E1CD"/>
        </patternFill>
      </fill>
    </dxf>
    <dxf>
      <fill>
        <patternFill patternType="solid">
          <fgColor rgb="FFF4CCCC"/>
          <bgColor rgb="FFF4CCCC"/>
        </patternFill>
      </fill>
    </dxf>
    <dxf>
      <fill>
        <patternFill patternType="solid">
          <fgColor rgb="FFD9EAD3"/>
          <bgColor rgb="FFD9EAD3"/>
        </patternFill>
      </fill>
    </dxf>
    <dxf>
      <fill>
        <patternFill patternType="solid">
          <fgColor rgb="FFEA9999"/>
          <bgColor rgb="FFEA9999"/>
        </patternFill>
      </fill>
    </dxf>
    <dxf>
      <fill>
        <patternFill patternType="solid">
          <fgColor rgb="FFB7E1CD"/>
          <bgColor rgb="FFB7E1CD"/>
        </patternFill>
      </fill>
    </dxf>
    <dxf>
      <fill>
        <patternFill patternType="solid">
          <fgColor rgb="FFD9EAD3"/>
          <bgColor rgb="FFD9EAD3"/>
        </patternFill>
      </fill>
    </dxf>
    <dxf>
      <fill>
        <patternFill patternType="solid">
          <fgColor rgb="FFF4CCCC"/>
          <bgColor rgb="FFF4CCCC"/>
        </patternFill>
      </fill>
    </dxf>
    <dxf>
      <fill>
        <patternFill patternType="solid">
          <fgColor rgb="FFD9EAD3"/>
          <bgColor rgb="FFD9EAD3"/>
        </patternFill>
      </fill>
    </dxf>
    <dxf>
      <fill>
        <patternFill patternType="solid">
          <fgColor rgb="FFF4CCCC"/>
          <bgColor rgb="FFF4CCCC"/>
        </patternFill>
      </fill>
    </dxf>
    <dxf>
      <fill>
        <patternFill patternType="solid">
          <fgColor rgb="FFEA9999"/>
          <bgColor rgb="FFEA9999"/>
        </patternFill>
      </fill>
    </dxf>
    <dxf>
      <fill>
        <patternFill patternType="solid">
          <fgColor rgb="FFB7E1CD"/>
          <bgColor rgb="FFB7E1CD"/>
        </patternFill>
      </fill>
    </dxf>
    <dxf>
      <fill>
        <patternFill patternType="solid">
          <fgColor rgb="FFEA9999"/>
          <bgColor rgb="FFEA9999"/>
        </patternFill>
      </fill>
    </dxf>
    <dxf>
      <fill>
        <patternFill patternType="solid">
          <fgColor rgb="FFB7E1CD"/>
          <bgColor rgb="FFB7E1CD"/>
        </patternFill>
      </fill>
    </dxf>
    <dxf>
      <fill>
        <patternFill patternType="solid">
          <fgColor rgb="FFEA9999"/>
          <bgColor rgb="FFEA9999"/>
        </patternFill>
      </fill>
    </dxf>
    <dxf>
      <fill>
        <patternFill patternType="solid">
          <fgColor rgb="FFB7E1CD"/>
          <bgColor rgb="FFB7E1CD"/>
        </patternFill>
      </fill>
    </dxf>
    <dxf>
      <fill>
        <patternFill patternType="solid">
          <fgColor rgb="FFF4CCCC"/>
          <bgColor rgb="FFF4CCCC"/>
        </patternFill>
      </fill>
    </dxf>
    <dxf>
      <fill>
        <patternFill patternType="solid">
          <fgColor rgb="FFD9EAD3"/>
          <bgColor rgb="FFD9EAD3"/>
        </patternFill>
      </fill>
    </dxf>
    <dxf>
      <fill>
        <patternFill patternType="solid">
          <fgColor rgb="FFEA9999"/>
          <bgColor rgb="FFEA9999"/>
        </patternFill>
      </fill>
    </dxf>
    <dxf>
      <fill>
        <patternFill patternType="solid">
          <fgColor rgb="FFB7E1CD"/>
          <bgColor rgb="FFB7E1CD"/>
        </patternFill>
      </fill>
    </dxf>
    <dxf>
      <fill>
        <patternFill patternType="solid">
          <fgColor rgb="FFD9EAD3"/>
          <bgColor rgb="FFD9EAD3"/>
        </patternFill>
      </fill>
    </dxf>
    <dxf>
      <fill>
        <patternFill patternType="solid">
          <fgColor rgb="FFF4CCCC"/>
          <bgColor rgb="FFF4CCCC"/>
        </patternFill>
      </fill>
    </dxf>
    <dxf>
      <fill>
        <patternFill patternType="solid">
          <fgColor rgb="FFD9EAD3"/>
          <bgColor rgb="FFD9EAD3"/>
        </patternFill>
      </fill>
    </dxf>
    <dxf>
      <fill>
        <patternFill patternType="solid">
          <fgColor rgb="FFF4CCCC"/>
          <bgColor rgb="FFF4CCCC"/>
        </patternFill>
      </fill>
    </dxf>
    <dxf>
      <fill>
        <patternFill patternType="solid">
          <fgColor rgb="FFEA9999"/>
          <bgColor rgb="FFEA9999"/>
        </patternFill>
      </fill>
    </dxf>
    <dxf>
      <fill>
        <patternFill patternType="solid">
          <fgColor rgb="FFB7E1CD"/>
          <bgColor rgb="FFB7E1CD"/>
        </patternFill>
      </fill>
    </dxf>
    <dxf>
      <fill>
        <patternFill patternType="solid">
          <fgColor rgb="FFEA9999"/>
          <bgColor rgb="FFEA9999"/>
        </patternFill>
      </fill>
    </dxf>
    <dxf>
      <fill>
        <patternFill patternType="solid">
          <fgColor rgb="FFB7E1CD"/>
          <bgColor rgb="FFB7E1CD"/>
        </patternFill>
      </fill>
    </dxf>
    <dxf>
      <fill>
        <patternFill patternType="solid">
          <fgColor rgb="FFEA9999"/>
          <bgColor rgb="FFEA9999"/>
        </patternFill>
      </fill>
    </dxf>
    <dxf>
      <fill>
        <patternFill patternType="solid">
          <fgColor rgb="FFB7E1CD"/>
          <bgColor rgb="FFB7E1CD"/>
        </patternFill>
      </fill>
    </dxf>
    <dxf>
      <fill>
        <patternFill patternType="solid">
          <fgColor rgb="FFF4CCCC"/>
          <bgColor rgb="FFF4CCCC"/>
        </patternFill>
      </fill>
    </dxf>
    <dxf>
      <fill>
        <patternFill patternType="solid">
          <fgColor rgb="FFD9EAD3"/>
          <bgColor rgb="FFD9EAD3"/>
        </patternFill>
      </fill>
    </dxf>
    <dxf>
      <fill>
        <patternFill patternType="solid">
          <fgColor rgb="FFEA9999"/>
          <bgColor rgb="FFEA9999"/>
        </patternFill>
      </fill>
    </dxf>
    <dxf>
      <fill>
        <patternFill patternType="solid">
          <fgColor rgb="FFB7E1CD"/>
          <bgColor rgb="FFB7E1CD"/>
        </patternFill>
      </fill>
    </dxf>
    <dxf>
      <fill>
        <patternFill patternType="solid">
          <fgColor rgb="FFD9EAD3"/>
          <bgColor rgb="FFD9EAD3"/>
        </patternFill>
      </fill>
    </dxf>
    <dxf>
      <fill>
        <patternFill patternType="solid">
          <fgColor rgb="FFF4CCCC"/>
          <bgColor rgb="FFF4CCCC"/>
        </patternFill>
      </fill>
    </dxf>
    <dxf>
      <fill>
        <patternFill patternType="solid">
          <fgColor rgb="FFD9EAD3"/>
          <bgColor rgb="FFD9EAD3"/>
        </patternFill>
      </fill>
    </dxf>
    <dxf>
      <fill>
        <patternFill patternType="solid">
          <fgColor rgb="FFF4CCCC"/>
          <bgColor rgb="FFF4CCCC"/>
        </patternFill>
      </fill>
    </dxf>
    <dxf>
      <fill>
        <patternFill patternType="solid">
          <fgColor rgb="FFEA9999"/>
          <bgColor rgb="FFEA9999"/>
        </patternFill>
      </fill>
    </dxf>
    <dxf>
      <fill>
        <patternFill patternType="solid">
          <fgColor rgb="FFB7E1CD"/>
          <bgColor rgb="FFB7E1CD"/>
        </patternFill>
      </fill>
    </dxf>
    <dxf>
      <fill>
        <patternFill patternType="solid">
          <fgColor rgb="FFEA9999"/>
          <bgColor rgb="FFEA9999"/>
        </patternFill>
      </fill>
    </dxf>
    <dxf>
      <fill>
        <patternFill patternType="solid">
          <fgColor rgb="FFB7E1CD"/>
          <bgColor rgb="FFB7E1CD"/>
        </patternFill>
      </fill>
    </dxf>
    <dxf>
      <fill>
        <patternFill patternType="solid">
          <fgColor rgb="FFEA9999"/>
          <bgColor rgb="FFEA9999"/>
        </patternFill>
      </fill>
    </dxf>
    <dxf>
      <fill>
        <patternFill patternType="solid">
          <fgColor rgb="FFB7E1CD"/>
          <bgColor rgb="FFB7E1CD"/>
        </patternFill>
      </fill>
    </dxf>
    <dxf>
      <fill>
        <patternFill patternType="solid">
          <fgColor rgb="FFF4CCCC"/>
          <bgColor rgb="FFF4CCCC"/>
        </patternFill>
      </fill>
    </dxf>
    <dxf>
      <fill>
        <patternFill patternType="solid">
          <fgColor rgb="FFD9EAD3"/>
          <bgColor rgb="FFD9EAD3"/>
        </patternFill>
      </fill>
    </dxf>
    <dxf>
      <fill>
        <patternFill patternType="solid">
          <fgColor rgb="FFEA9999"/>
          <bgColor rgb="FFEA9999"/>
        </patternFill>
      </fill>
    </dxf>
    <dxf>
      <fill>
        <patternFill patternType="solid">
          <fgColor rgb="FFB7E1CD"/>
          <bgColor rgb="FFB7E1CD"/>
        </patternFill>
      </fill>
    </dxf>
    <dxf>
      <fill>
        <patternFill patternType="solid">
          <fgColor rgb="FFD9EAD3"/>
          <bgColor rgb="FFD9EAD3"/>
        </patternFill>
      </fill>
    </dxf>
    <dxf>
      <fill>
        <patternFill patternType="solid">
          <fgColor rgb="FFF4CCCC"/>
          <bgColor rgb="FFF4CCCC"/>
        </patternFill>
      </fill>
    </dxf>
    <dxf>
      <fill>
        <patternFill patternType="solid">
          <fgColor rgb="FFD9EAD3"/>
          <bgColor rgb="FFD9EAD3"/>
        </patternFill>
      </fill>
    </dxf>
    <dxf>
      <fill>
        <patternFill patternType="solid">
          <fgColor rgb="FFF4CCCC"/>
          <bgColor rgb="FFF4CCCC"/>
        </patternFill>
      </fill>
    </dxf>
    <dxf>
      <fill>
        <patternFill patternType="solid">
          <fgColor rgb="FFEA9999"/>
          <bgColor rgb="FFEA9999"/>
        </patternFill>
      </fill>
    </dxf>
    <dxf>
      <fill>
        <patternFill patternType="solid">
          <fgColor rgb="FFB7E1CD"/>
          <bgColor rgb="FFB7E1CD"/>
        </patternFill>
      </fill>
    </dxf>
    <dxf>
      <fill>
        <patternFill patternType="solid">
          <fgColor rgb="FFEA9999"/>
          <bgColor rgb="FFEA9999"/>
        </patternFill>
      </fill>
    </dxf>
    <dxf>
      <fill>
        <patternFill patternType="solid">
          <fgColor rgb="FFB7E1CD"/>
          <bgColor rgb="FFB7E1CD"/>
        </patternFill>
      </fill>
    </dxf>
    <dxf>
      <fill>
        <patternFill patternType="solid">
          <fgColor rgb="FFEA9999"/>
          <bgColor rgb="FFEA9999"/>
        </patternFill>
      </fill>
    </dxf>
    <dxf>
      <fill>
        <patternFill patternType="solid">
          <fgColor rgb="FFB7E1CD"/>
          <bgColor rgb="FFB7E1CD"/>
        </patternFill>
      </fill>
    </dxf>
    <dxf>
      <fill>
        <patternFill patternType="solid">
          <fgColor rgb="FFF4CCCC"/>
          <bgColor rgb="FFF4CCCC"/>
        </patternFill>
      </fill>
    </dxf>
    <dxf>
      <fill>
        <patternFill patternType="solid">
          <fgColor rgb="FFD9EAD3"/>
          <bgColor rgb="FFD9EAD3"/>
        </patternFill>
      </fill>
    </dxf>
    <dxf>
      <fill>
        <patternFill patternType="solid">
          <fgColor rgb="FFEA9999"/>
          <bgColor rgb="FFEA9999"/>
        </patternFill>
      </fill>
    </dxf>
    <dxf>
      <fill>
        <patternFill patternType="solid">
          <fgColor rgb="FFB7E1CD"/>
          <bgColor rgb="FFB7E1CD"/>
        </patternFill>
      </fill>
    </dxf>
    <dxf>
      <fill>
        <patternFill patternType="solid">
          <fgColor rgb="FFD9EAD3"/>
          <bgColor rgb="FFD9EAD3"/>
        </patternFill>
      </fill>
    </dxf>
    <dxf>
      <fill>
        <patternFill patternType="solid">
          <fgColor rgb="FFF4CCCC"/>
          <bgColor rgb="FFF4CCCC"/>
        </patternFill>
      </fill>
    </dxf>
    <dxf>
      <fill>
        <patternFill patternType="solid">
          <fgColor rgb="FFD9EAD3"/>
          <bgColor rgb="FFD9EAD3"/>
        </patternFill>
      </fill>
    </dxf>
    <dxf>
      <fill>
        <patternFill patternType="solid">
          <fgColor rgb="FFF4CCCC"/>
          <bgColor rgb="FFF4CCCC"/>
        </patternFill>
      </fill>
    </dxf>
    <dxf>
      <fill>
        <patternFill patternType="solid">
          <fgColor rgb="FFEA9999"/>
          <bgColor rgb="FFEA9999"/>
        </patternFill>
      </fill>
    </dxf>
    <dxf>
      <fill>
        <patternFill patternType="solid">
          <fgColor rgb="FFB7E1CD"/>
          <bgColor rgb="FFB7E1CD"/>
        </patternFill>
      </fill>
    </dxf>
    <dxf>
      <fill>
        <patternFill patternType="solid">
          <fgColor rgb="FFEA9999"/>
          <bgColor rgb="FFEA9999"/>
        </patternFill>
      </fill>
    </dxf>
    <dxf>
      <fill>
        <patternFill patternType="solid">
          <fgColor rgb="FFB7E1CD"/>
          <bgColor rgb="FFB7E1CD"/>
        </patternFill>
      </fill>
    </dxf>
    <dxf>
      <fill>
        <patternFill patternType="solid">
          <fgColor rgb="FFEA9999"/>
          <bgColor rgb="FFEA9999"/>
        </patternFill>
      </fill>
    </dxf>
    <dxf>
      <fill>
        <patternFill patternType="solid">
          <fgColor rgb="FFB7E1CD"/>
          <bgColor rgb="FFB7E1CD"/>
        </patternFill>
      </fill>
    </dxf>
    <dxf>
      <fill>
        <patternFill patternType="solid">
          <fgColor rgb="FFF4CCCC"/>
          <bgColor rgb="FFF4CCCC"/>
        </patternFill>
      </fill>
    </dxf>
    <dxf>
      <fill>
        <patternFill patternType="solid">
          <fgColor rgb="FFD9EAD3"/>
          <bgColor rgb="FFD9EAD3"/>
        </patternFill>
      </fill>
    </dxf>
    <dxf>
      <fill>
        <patternFill patternType="solid">
          <fgColor rgb="FFEA9999"/>
          <bgColor rgb="FFEA9999"/>
        </patternFill>
      </fill>
    </dxf>
    <dxf>
      <fill>
        <patternFill patternType="solid">
          <fgColor rgb="FFB7E1CD"/>
          <bgColor rgb="FFB7E1CD"/>
        </patternFill>
      </fill>
    </dxf>
    <dxf>
      <fill>
        <patternFill patternType="solid">
          <fgColor rgb="FFD9EAD3"/>
          <bgColor rgb="FFD9EAD3"/>
        </patternFill>
      </fill>
    </dxf>
    <dxf>
      <fill>
        <patternFill patternType="solid">
          <fgColor rgb="FFF4CCCC"/>
          <bgColor rgb="FFF4CCCC"/>
        </patternFill>
      </fill>
    </dxf>
    <dxf>
      <fill>
        <patternFill patternType="solid">
          <fgColor rgb="FFD9EAD3"/>
          <bgColor rgb="FFD9EAD3"/>
        </patternFill>
      </fill>
    </dxf>
    <dxf>
      <fill>
        <patternFill patternType="solid">
          <fgColor rgb="FFF4CCCC"/>
          <bgColor rgb="FFF4CCCC"/>
        </patternFill>
      </fill>
    </dxf>
    <dxf>
      <fill>
        <patternFill patternType="solid">
          <fgColor rgb="FFEA9999"/>
          <bgColor rgb="FFEA9999"/>
        </patternFill>
      </fill>
    </dxf>
    <dxf>
      <fill>
        <patternFill patternType="solid">
          <fgColor rgb="FFB7E1CD"/>
          <bgColor rgb="FFB7E1CD"/>
        </patternFill>
      </fill>
    </dxf>
    <dxf>
      <fill>
        <patternFill patternType="solid">
          <fgColor rgb="FFEA9999"/>
          <bgColor rgb="FFEA9999"/>
        </patternFill>
      </fill>
    </dxf>
    <dxf>
      <fill>
        <patternFill patternType="solid">
          <fgColor rgb="FFB7E1CD"/>
          <bgColor rgb="FFB7E1CD"/>
        </patternFill>
      </fill>
    </dxf>
    <dxf>
      <fill>
        <patternFill patternType="solid">
          <fgColor rgb="FFEA9999"/>
          <bgColor rgb="FFEA9999"/>
        </patternFill>
      </fill>
    </dxf>
    <dxf>
      <fill>
        <patternFill patternType="solid">
          <fgColor rgb="FFB7E1CD"/>
          <bgColor rgb="FFB7E1CD"/>
        </patternFill>
      </fill>
    </dxf>
    <dxf>
      <fill>
        <patternFill patternType="solid">
          <fgColor rgb="FFF4CCCC"/>
          <bgColor rgb="FFF4CCCC"/>
        </patternFill>
      </fill>
    </dxf>
    <dxf>
      <fill>
        <patternFill patternType="solid">
          <fgColor rgb="FFD9EAD3"/>
          <bgColor rgb="FFD9EAD3"/>
        </patternFill>
      </fill>
    </dxf>
    <dxf>
      <fill>
        <patternFill patternType="solid">
          <fgColor rgb="FFEA9999"/>
          <bgColor rgb="FFEA9999"/>
        </patternFill>
      </fill>
    </dxf>
    <dxf>
      <fill>
        <patternFill patternType="solid">
          <fgColor rgb="FFB7E1CD"/>
          <bgColor rgb="FFB7E1CD"/>
        </patternFill>
      </fill>
    </dxf>
    <dxf>
      <fill>
        <patternFill patternType="solid">
          <fgColor rgb="FFD9EAD3"/>
          <bgColor rgb="FFD9EAD3"/>
        </patternFill>
      </fill>
    </dxf>
    <dxf>
      <fill>
        <patternFill patternType="solid">
          <fgColor rgb="FFF4CCCC"/>
          <bgColor rgb="FFF4CCCC"/>
        </patternFill>
      </fill>
    </dxf>
    <dxf>
      <fill>
        <patternFill patternType="solid">
          <fgColor rgb="FFD9EAD3"/>
          <bgColor rgb="FFD9EAD3"/>
        </patternFill>
      </fill>
    </dxf>
    <dxf>
      <fill>
        <patternFill patternType="solid">
          <fgColor rgb="FFF4CCCC"/>
          <bgColor rgb="FFF4CCCC"/>
        </patternFill>
      </fill>
    </dxf>
    <dxf>
      <fill>
        <patternFill patternType="solid">
          <fgColor rgb="FFEA9999"/>
          <bgColor rgb="FFEA9999"/>
        </patternFill>
      </fill>
    </dxf>
    <dxf>
      <fill>
        <patternFill patternType="solid">
          <fgColor rgb="FFB7E1CD"/>
          <bgColor rgb="FFB7E1CD"/>
        </patternFill>
      </fill>
    </dxf>
    <dxf>
      <fill>
        <patternFill patternType="solid">
          <fgColor rgb="FFD9EAD3"/>
          <bgColor rgb="FFD9EAD3"/>
        </patternFill>
      </fill>
    </dxf>
    <dxf>
      <fill>
        <patternFill patternType="solid">
          <fgColor rgb="FFF4CCCC"/>
          <bgColor rgb="FFF4CCCC"/>
        </patternFill>
      </fill>
    </dxf>
    <dxf>
      <fill>
        <patternFill patternType="solid">
          <fgColor rgb="FFE67C73"/>
          <bgColor rgb="FFE67C73"/>
        </patternFill>
      </fill>
    </dxf>
    <dxf>
      <fill>
        <patternFill patternType="solid">
          <fgColor rgb="FFEA9999"/>
          <bgColor rgb="FFEA9999"/>
        </patternFill>
      </fill>
    </dxf>
    <dxf>
      <fill>
        <patternFill patternType="solid">
          <fgColor rgb="FFB7E1CD"/>
          <bgColor rgb="FFB7E1CD"/>
        </patternFill>
      </fill>
    </dxf>
    <dxf>
      <fill>
        <patternFill patternType="solid">
          <fgColor rgb="FFEA9999"/>
          <bgColor rgb="FFEA9999"/>
        </patternFill>
      </fill>
    </dxf>
    <dxf>
      <fill>
        <patternFill patternType="solid">
          <fgColor rgb="FFB7E1CD"/>
          <bgColor rgb="FFB7E1CD"/>
        </patternFill>
      </fill>
    </dxf>
    <dxf>
      <fill>
        <patternFill patternType="solid">
          <fgColor rgb="FFF4CCCC"/>
          <bgColor rgb="FFF4CCCC"/>
        </patternFill>
      </fill>
    </dxf>
    <dxf>
      <fill>
        <patternFill patternType="solid">
          <fgColor rgb="FFD9EAD3"/>
          <bgColor rgb="FFD9EAD3"/>
        </patternFill>
      </fill>
    </dxf>
    <dxf>
      <fill>
        <patternFill patternType="solid">
          <fgColor rgb="FFEA9999"/>
          <bgColor rgb="FFEA9999"/>
        </patternFill>
      </fill>
    </dxf>
    <dxf>
      <fill>
        <patternFill patternType="solid">
          <fgColor rgb="FFB7E1CD"/>
          <bgColor rgb="FFB7E1CD"/>
        </patternFill>
      </fill>
    </dxf>
    <dxf>
      <fill>
        <patternFill patternType="solid">
          <fgColor rgb="FFD9EAD3"/>
          <bgColor rgb="FFD9EAD3"/>
        </patternFill>
      </fill>
    </dxf>
    <dxf>
      <fill>
        <patternFill patternType="solid">
          <fgColor rgb="FFF4CCCC"/>
          <bgColor rgb="FFF4CCCC"/>
        </patternFill>
      </fill>
    </dxf>
    <dxf>
      <fill>
        <patternFill patternType="solid">
          <fgColor rgb="FFD9EAD3"/>
          <bgColor rgb="FFD9EAD3"/>
        </patternFill>
      </fill>
    </dxf>
    <dxf>
      <fill>
        <patternFill patternType="solid">
          <fgColor rgb="FFF4CCCC"/>
          <bgColor rgb="FFF4CCCC"/>
        </patternFill>
      </fill>
    </dxf>
    <dxf>
      <fill>
        <patternFill patternType="solid">
          <fgColor rgb="FFEA9999"/>
          <bgColor rgb="FFEA9999"/>
        </patternFill>
      </fill>
    </dxf>
    <dxf>
      <fill>
        <patternFill patternType="solid">
          <fgColor rgb="FFB7E1CD"/>
          <bgColor rgb="FFB7E1CD"/>
        </patternFill>
      </fill>
    </dxf>
    <dxf>
      <fill>
        <patternFill patternType="solid">
          <fgColor rgb="FFD9EAD3"/>
          <bgColor rgb="FFD9EAD3"/>
        </patternFill>
      </fill>
    </dxf>
    <dxf>
      <fill>
        <patternFill patternType="solid">
          <fgColor rgb="FFF4CCCC"/>
          <bgColor rgb="FFF4CCCC"/>
        </patternFill>
      </fill>
    </dxf>
    <dxf>
      <fill>
        <patternFill patternType="solid">
          <fgColor rgb="FFE67C73"/>
          <bgColor rgb="FFE67C73"/>
        </patternFill>
      </fill>
    </dxf>
    <dxf>
      <fill>
        <patternFill patternType="solid">
          <fgColor rgb="FFEA9999"/>
          <bgColor rgb="FFEA9999"/>
        </patternFill>
      </fill>
    </dxf>
    <dxf>
      <fill>
        <patternFill patternType="solid">
          <fgColor rgb="FFB7E1CD"/>
          <bgColor rgb="FFB7E1CD"/>
        </patternFill>
      </fill>
    </dxf>
    <dxf>
      <fill>
        <patternFill patternType="solid">
          <fgColor rgb="FFEA9999"/>
          <bgColor rgb="FFEA9999"/>
        </patternFill>
      </fill>
    </dxf>
    <dxf>
      <fill>
        <patternFill patternType="solid">
          <fgColor rgb="FFB7E1CD"/>
          <bgColor rgb="FFB7E1CD"/>
        </patternFill>
      </fill>
    </dxf>
    <dxf>
      <fill>
        <patternFill patternType="solid">
          <fgColor rgb="FFF4CCCC"/>
          <bgColor rgb="FFF4CCCC"/>
        </patternFill>
      </fill>
    </dxf>
    <dxf>
      <fill>
        <patternFill patternType="solid">
          <fgColor rgb="FFD9EAD3"/>
          <bgColor rgb="FFD9EAD3"/>
        </patternFill>
      </fill>
    </dxf>
    <dxf>
      <fill>
        <patternFill patternType="solid">
          <fgColor rgb="FFEA9999"/>
          <bgColor rgb="FFEA9999"/>
        </patternFill>
      </fill>
    </dxf>
    <dxf>
      <fill>
        <patternFill patternType="solid">
          <fgColor rgb="FFB7E1CD"/>
          <bgColor rgb="FFB7E1CD"/>
        </patternFill>
      </fill>
    </dxf>
    <dxf>
      <fill>
        <patternFill patternType="solid">
          <fgColor rgb="FFD9EAD3"/>
          <bgColor rgb="FFD9EAD3"/>
        </patternFill>
      </fill>
    </dxf>
    <dxf>
      <fill>
        <patternFill patternType="solid">
          <fgColor rgb="FFF4CCCC"/>
          <bgColor rgb="FFF4CCCC"/>
        </patternFill>
      </fill>
    </dxf>
    <dxf>
      <fill>
        <patternFill patternType="solid">
          <fgColor rgb="FFD9EAD3"/>
          <bgColor rgb="FFD9EAD3"/>
        </patternFill>
      </fill>
    </dxf>
    <dxf>
      <fill>
        <patternFill patternType="solid">
          <fgColor rgb="FFF4CCCC"/>
          <bgColor rgb="FFF4CCCC"/>
        </patternFill>
      </fill>
    </dxf>
    <dxf>
      <fill>
        <patternFill patternType="solid">
          <fgColor rgb="FFEA9999"/>
          <bgColor rgb="FFEA9999"/>
        </patternFill>
      </fill>
    </dxf>
    <dxf>
      <fill>
        <patternFill patternType="solid">
          <fgColor rgb="FFB7E1CD"/>
          <bgColor rgb="FFB7E1CD"/>
        </patternFill>
      </fill>
    </dxf>
    <dxf>
      <fill>
        <patternFill patternType="solid">
          <fgColor rgb="FFD9EAD3"/>
          <bgColor rgb="FFD9EAD3"/>
        </patternFill>
      </fill>
    </dxf>
    <dxf>
      <fill>
        <patternFill patternType="solid">
          <fgColor rgb="FFF4CCCC"/>
          <bgColor rgb="FFF4CCCC"/>
        </patternFill>
      </fill>
    </dxf>
    <dxf>
      <fill>
        <patternFill patternType="solid">
          <fgColor rgb="FFE67C73"/>
          <bgColor rgb="FFE67C73"/>
        </patternFill>
      </fill>
    </dxf>
    <dxf>
      <fill>
        <patternFill patternType="solid">
          <fgColor rgb="FFEA9999"/>
          <bgColor rgb="FFEA9999"/>
        </patternFill>
      </fill>
    </dxf>
    <dxf>
      <fill>
        <patternFill patternType="solid">
          <fgColor rgb="FFB7E1CD"/>
          <bgColor rgb="FFB7E1CD"/>
        </patternFill>
      </fill>
    </dxf>
    <dxf>
      <fill>
        <patternFill patternType="solid">
          <fgColor rgb="FFEA9999"/>
          <bgColor rgb="FFEA9999"/>
        </patternFill>
      </fill>
    </dxf>
    <dxf>
      <fill>
        <patternFill patternType="solid">
          <fgColor rgb="FFB7E1CD"/>
          <bgColor rgb="FFB7E1CD"/>
        </patternFill>
      </fill>
    </dxf>
    <dxf>
      <fill>
        <patternFill patternType="solid">
          <fgColor rgb="FFF4CCCC"/>
          <bgColor rgb="FFF4CCCC"/>
        </patternFill>
      </fill>
    </dxf>
    <dxf>
      <fill>
        <patternFill patternType="solid">
          <fgColor rgb="FFD9EAD3"/>
          <bgColor rgb="FFD9EAD3"/>
        </patternFill>
      </fill>
    </dxf>
    <dxf>
      <fill>
        <patternFill patternType="solid">
          <fgColor rgb="FFEA9999"/>
          <bgColor rgb="FFEA9999"/>
        </patternFill>
      </fill>
    </dxf>
    <dxf>
      <fill>
        <patternFill patternType="solid">
          <fgColor rgb="FFB7E1CD"/>
          <bgColor rgb="FFB7E1CD"/>
        </patternFill>
      </fill>
    </dxf>
    <dxf>
      <fill>
        <patternFill patternType="solid">
          <fgColor rgb="FFD9EAD3"/>
          <bgColor rgb="FFD9EAD3"/>
        </patternFill>
      </fill>
    </dxf>
    <dxf>
      <fill>
        <patternFill patternType="solid">
          <fgColor rgb="FFF4CCCC"/>
          <bgColor rgb="FFF4CCC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hyperlink" Target="https://www.energieatlas.nrw.de/site/karte_solarkataster" TargetMode="External"/><Relationship Id="rId1" Type="http://schemas.openxmlformats.org/officeDocument/2006/relationships/hyperlink" Target="https://schlau-energiesparen.de/jazrechner" TargetMode="Externa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AD48"/>
  <sheetViews>
    <sheetView showGridLines="0" tabSelected="1" zoomScale="90" zoomScaleNormal="90" workbookViewId="0">
      <selection activeCell="AB19" sqref="AB19"/>
    </sheetView>
  </sheetViews>
  <sheetFormatPr baseColWidth="10" defaultColWidth="12.61328125" defaultRowHeight="15.75" customHeight="1"/>
  <cols>
    <col min="1" max="1" width="3" customWidth="1"/>
    <col min="2" max="3" width="5.23046875" customWidth="1"/>
    <col min="4" max="4" width="10" customWidth="1"/>
    <col min="5" max="5" width="10.23046875" customWidth="1"/>
    <col min="6" max="6" width="3.765625" customWidth="1"/>
    <col min="7" max="7" width="4.4609375" customWidth="1"/>
    <col min="8" max="8" width="8.84375" customWidth="1"/>
    <col min="9" max="9" width="13.15234375" customWidth="1"/>
    <col min="10" max="10" width="5.15234375" customWidth="1"/>
    <col min="11" max="11" width="9" customWidth="1"/>
    <col min="12" max="12" width="4.23046875" customWidth="1"/>
    <col min="13" max="13" width="13.23046875" customWidth="1"/>
    <col min="14" max="14" width="6.3828125" customWidth="1"/>
    <col min="15" max="15" width="13.15234375" customWidth="1"/>
    <col min="16" max="16" width="5.23046875" customWidth="1"/>
    <col min="17" max="17" width="10.84375" customWidth="1"/>
    <col min="18" max="18" width="4.4609375" customWidth="1"/>
    <col min="19" max="19" width="13.23046875" customWidth="1"/>
    <col min="20" max="20" width="14.61328125" customWidth="1"/>
    <col min="21" max="21" width="4.765625" customWidth="1"/>
    <col min="24" max="24" width="7.53515625" customWidth="1"/>
    <col min="25" max="25" width="6.3828125" customWidth="1"/>
    <col min="29" max="29" width="12.921875" bestFit="1" customWidth="1"/>
  </cols>
  <sheetData>
    <row r="1" spans="2:30" ht="26.25" customHeight="1"/>
    <row r="2" spans="2:30" ht="15">
      <c r="B2" s="2"/>
      <c r="C2" s="1"/>
      <c r="D2" s="3"/>
      <c r="E2" s="1"/>
      <c r="F2" s="1"/>
      <c r="G2" s="1"/>
      <c r="H2" s="1"/>
      <c r="I2" s="1"/>
      <c r="J2" s="1"/>
      <c r="K2" s="1"/>
      <c r="L2" s="1"/>
      <c r="M2" s="1"/>
      <c r="N2" s="1"/>
      <c r="O2" s="1"/>
      <c r="P2" s="1"/>
      <c r="Q2" s="1"/>
      <c r="R2" s="1"/>
      <c r="S2" s="1"/>
      <c r="T2" s="1"/>
      <c r="U2" s="1"/>
    </row>
    <row r="3" spans="2:30" ht="15.45" thickBot="1">
      <c r="B3" s="1"/>
      <c r="C3" s="1"/>
      <c r="D3" s="3"/>
      <c r="E3" s="1"/>
      <c r="F3" s="1"/>
      <c r="G3" s="1"/>
      <c r="H3" s="1"/>
      <c r="I3" s="1"/>
      <c r="J3" s="1"/>
      <c r="K3" s="1"/>
      <c r="L3" s="1"/>
      <c r="M3" s="1"/>
      <c r="N3" s="1"/>
      <c r="O3" s="1"/>
      <c r="P3" s="1"/>
      <c r="Q3" s="1"/>
      <c r="R3" s="1"/>
      <c r="S3" s="1"/>
      <c r="T3" s="1"/>
      <c r="U3" s="1"/>
    </row>
    <row r="4" spans="2:30" ht="21.75" customHeight="1" thickTop="1">
      <c r="B4" s="89" t="s">
        <v>0</v>
      </c>
      <c r="C4" s="56"/>
      <c r="D4" s="56"/>
      <c r="E4" s="56"/>
      <c r="F4" s="57"/>
      <c r="G4" s="4"/>
      <c r="H4" s="58" t="s">
        <v>25</v>
      </c>
      <c r="I4" s="59"/>
      <c r="J4" s="59"/>
      <c r="K4" s="60"/>
      <c r="M4" s="75" t="s">
        <v>1</v>
      </c>
      <c r="N4" s="53"/>
      <c r="O4" s="54"/>
      <c r="P4" s="4"/>
      <c r="Q4" s="90" t="s">
        <v>2</v>
      </c>
      <c r="R4" s="53"/>
      <c r="S4" s="53"/>
      <c r="T4" s="54"/>
      <c r="V4" s="90" t="s">
        <v>28</v>
      </c>
      <c r="W4" s="53"/>
      <c r="X4" s="53"/>
      <c r="Y4" s="54"/>
      <c r="AA4" s="140" t="s">
        <v>38</v>
      </c>
      <c r="AB4" s="140"/>
      <c r="AC4" s="141"/>
      <c r="AD4" s="134"/>
    </row>
    <row r="5" spans="2:30" ht="21.75" customHeight="1">
      <c r="B5" s="91" t="s">
        <v>3</v>
      </c>
      <c r="C5" s="92"/>
      <c r="D5" s="70"/>
      <c r="E5" s="68">
        <v>2024</v>
      </c>
      <c r="F5" s="62"/>
      <c r="H5" s="69" t="s">
        <v>4</v>
      </c>
      <c r="I5" s="70"/>
      <c r="J5" s="122">
        <v>0.379</v>
      </c>
      <c r="K5" s="123"/>
      <c r="M5" s="5" t="s">
        <v>5</v>
      </c>
      <c r="N5" s="71" t="s">
        <v>27</v>
      </c>
      <c r="O5" s="64"/>
      <c r="P5" s="6"/>
      <c r="Q5" s="7" t="s">
        <v>5</v>
      </c>
      <c r="R5" s="71" t="s">
        <v>26</v>
      </c>
      <c r="S5" s="78"/>
      <c r="T5" s="64"/>
      <c r="V5" s="7" t="s">
        <v>5</v>
      </c>
      <c r="W5" s="71" t="s">
        <v>31</v>
      </c>
      <c r="X5" s="78"/>
      <c r="Y5" s="64"/>
      <c r="Z5" s="135"/>
      <c r="AA5" s="142" t="s">
        <v>12</v>
      </c>
      <c r="AB5" s="143"/>
      <c r="AC5" s="144">
        <v>10000</v>
      </c>
      <c r="AD5" s="137"/>
    </row>
    <row r="6" spans="2:30" ht="21.75" customHeight="1" thickBot="1">
      <c r="B6" s="8" t="s">
        <v>6</v>
      </c>
      <c r="C6" s="9"/>
      <c r="D6" s="9"/>
      <c r="E6" s="71" t="s">
        <v>7</v>
      </c>
      <c r="F6" s="64"/>
      <c r="H6" s="72" t="s">
        <v>37</v>
      </c>
      <c r="I6" s="66"/>
      <c r="J6" s="83">
        <v>120</v>
      </c>
      <c r="K6" s="64"/>
      <c r="M6" s="76" t="s">
        <v>9</v>
      </c>
      <c r="N6" s="66"/>
      <c r="O6" s="10">
        <v>5.36</v>
      </c>
      <c r="P6" s="6"/>
      <c r="Q6" s="77" t="s">
        <v>9</v>
      </c>
      <c r="R6" s="78"/>
      <c r="S6" s="66"/>
      <c r="T6" s="10">
        <v>3.33</v>
      </c>
      <c r="V6" s="102" t="s">
        <v>29</v>
      </c>
      <c r="W6" s="103"/>
      <c r="X6" s="104"/>
      <c r="Y6" s="10">
        <v>7645</v>
      </c>
      <c r="Z6" s="136"/>
      <c r="AA6" s="145" t="str">
        <f>"Wirkungsgrad "&amp;AD1</f>
        <v xml:space="preserve">Wirkungsgrad </v>
      </c>
      <c r="AB6" s="146"/>
      <c r="AC6" s="147">
        <v>0.9</v>
      </c>
      <c r="AD6" s="137"/>
    </row>
    <row r="7" spans="2:30" ht="21.75" customHeight="1" thickTop="1">
      <c r="B7" s="8" t="str">
        <f>"Jahresverbrauch "&amp;$E$6</f>
        <v>Jahresverbrauch Gas</v>
      </c>
      <c r="C7" s="9"/>
      <c r="D7" s="9"/>
      <c r="E7" s="82">
        <v>17000</v>
      </c>
      <c r="F7" s="64"/>
      <c r="H7" s="72" t="s">
        <v>8</v>
      </c>
      <c r="I7" s="66"/>
      <c r="J7" s="124">
        <v>0.01</v>
      </c>
      <c r="K7" s="125"/>
      <c r="M7" s="79" t="s">
        <v>12</v>
      </c>
      <c r="N7" s="66"/>
      <c r="O7" s="11">
        <v>32000</v>
      </c>
      <c r="P7" s="12"/>
      <c r="Q7" s="77" t="s">
        <v>12</v>
      </c>
      <c r="R7" s="78"/>
      <c r="S7" s="66"/>
      <c r="T7" s="11">
        <v>32000</v>
      </c>
      <c r="V7" s="77" t="s">
        <v>33</v>
      </c>
      <c r="W7" s="78"/>
      <c r="X7" s="66"/>
      <c r="Y7" s="14">
        <v>0.45</v>
      </c>
    </row>
    <row r="8" spans="2:30" ht="21.75" customHeight="1">
      <c r="B8" s="8" t="str">
        <f>E6&amp;"preis pro kWh"</f>
        <v>Gaspreis pro kWh</v>
      </c>
      <c r="C8" s="9"/>
      <c r="D8" s="9"/>
      <c r="E8" s="83">
        <v>0.17</v>
      </c>
      <c r="F8" s="64"/>
      <c r="H8" s="72" t="s">
        <v>10</v>
      </c>
      <c r="I8" s="66"/>
      <c r="J8" s="74" t="s">
        <v>11</v>
      </c>
      <c r="K8" s="121"/>
      <c r="M8" s="79" t="s">
        <v>15</v>
      </c>
      <c r="N8" s="66"/>
      <c r="O8" s="13" t="s">
        <v>11</v>
      </c>
      <c r="Q8" s="77" t="s">
        <v>15</v>
      </c>
      <c r="R8" s="78"/>
      <c r="S8" s="66"/>
      <c r="T8" s="13" t="s">
        <v>11</v>
      </c>
      <c r="V8" s="77" t="s">
        <v>12</v>
      </c>
      <c r="W8" s="78"/>
      <c r="X8" s="66"/>
      <c r="Y8" s="100">
        <v>23000</v>
      </c>
    </row>
    <row r="9" spans="2:30" ht="21.75" customHeight="1">
      <c r="B9" s="8" t="s">
        <v>37</v>
      </c>
      <c r="C9" s="9"/>
      <c r="D9" s="9"/>
      <c r="E9" s="83">
        <f>8.34*12</f>
        <v>100.08</v>
      </c>
      <c r="F9" s="64"/>
      <c r="H9" s="72" t="s">
        <v>13</v>
      </c>
      <c r="I9" s="66"/>
      <c r="J9" s="74" t="s">
        <v>14</v>
      </c>
      <c r="K9" s="121"/>
      <c r="M9" s="79" t="s">
        <v>17</v>
      </c>
      <c r="N9" s="66"/>
      <c r="O9" s="14">
        <f>IF(IF(O6&lt;3,0,0.3+IF($J$8="Ja",VLOOKUP($J$11,Klimabonus!A:B,2,FALSE),0)+IF($J$9="Ja",0.3,0)+IF(O8="Ja",0.05,0))&gt;0.7,0.7,IF(O6&lt;3,0,0.3+IF($J$8="Ja",VLOOKUP(J11,Klimabonus!A:B,2,FALSE),0)+IF($J$9="Ja",0.3,0)+IF(O8="Ja",0.05,0)))</f>
        <v>0.55000000000000004</v>
      </c>
      <c r="P9" s="15"/>
      <c r="Q9" s="77" t="s">
        <v>17</v>
      </c>
      <c r="R9" s="78"/>
      <c r="S9" s="66"/>
      <c r="T9" s="14">
        <f>IF(IF(T6&lt;3,0,0.3+IF($J$8="Ja",VLOOKUP($J$11,Klimabonus!A:B,2,FALSE),0)+IF($J$9="Ja",0.3,0)+IF(T8="Ja",0.05,0))&gt;0.7,0.7,IF(T6&lt;3,0,0.3+IF($J$8="Ja",VLOOKUP($J$11,Klimabonus!A:B,2,FALSE),0)+IF($J$9="Ja",0.3,0)+IF(T8="Ja",0.05,0)))</f>
        <v>0.55000000000000004</v>
      </c>
      <c r="V9" s="77" t="s">
        <v>32</v>
      </c>
      <c r="W9" s="78"/>
      <c r="X9" s="66"/>
      <c r="Y9" s="98">
        <v>0.08</v>
      </c>
    </row>
    <row r="10" spans="2:30" ht="21.75" customHeight="1" thickBot="1">
      <c r="B10" s="8" t="str">
        <f>"Preissteigerung "&amp;E6</f>
        <v>Preissteigerung Gas</v>
      </c>
      <c r="C10" s="9"/>
      <c r="D10" s="9"/>
      <c r="E10" s="73">
        <v>0.02</v>
      </c>
      <c r="F10" s="111"/>
      <c r="H10" s="128" t="s">
        <v>16</v>
      </c>
      <c r="I10" s="129"/>
      <c r="J10" s="130">
        <v>30000</v>
      </c>
      <c r="K10" s="131"/>
      <c r="M10" s="88" t="s">
        <v>19</v>
      </c>
      <c r="N10" s="84"/>
      <c r="O10" s="16">
        <f>IF(O7&lt;J10,O7*(1-O9),O7-J10+J10*(1-O9))</f>
        <v>15499.999999999998</v>
      </c>
      <c r="P10" s="12"/>
      <c r="Q10" s="86" t="s">
        <v>19</v>
      </c>
      <c r="R10" s="87"/>
      <c r="S10" s="84"/>
      <c r="T10" s="16">
        <f>IF(T7&lt;J10,T7*(1-T9),T7-J10+J10*(1-T9))</f>
        <v>15499.999999999998</v>
      </c>
      <c r="V10" s="86" t="s">
        <v>30</v>
      </c>
      <c r="W10" s="87"/>
      <c r="X10" s="84"/>
      <c r="Y10" s="99">
        <f>(Y6-(Y6*Y7))*0.08</f>
        <v>336.38</v>
      </c>
    </row>
    <row r="11" spans="2:30" ht="21.75" customHeight="1" thickTop="1" thickBot="1">
      <c r="B11" s="17" t="str">
        <f>"Wirkungsgrad "&amp;E6</f>
        <v>Wirkungsgrad Gas</v>
      </c>
      <c r="C11" s="18"/>
      <c r="D11" s="18"/>
      <c r="E11" s="112">
        <v>0.8</v>
      </c>
      <c r="F11" s="113"/>
      <c r="G11" s="51"/>
      <c r="H11" s="126" t="s">
        <v>18</v>
      </c>
      <c r="I11" s="127"/>
      <c r="J11" s="132">
        <f>E5</f>
        <v>2024</v>
      </c>
      <c r="K11" s="133"/>
      <c r="L11" s="19"/>
      <c r="M11" s="19"/>
      <c r="N11" s="1"/>
      <c r="S11" s="1"/>
    </row>
    <row r="12" spans="2:30" ht="25.5" customHeight="1" thickTop="1">
      <c r="B12" s="1"/>
      <c r="C12" s="1"/>
      <c r="D12" s="1"/>
      <c r="E12" s="1"/>
      <c r="F12" s="1"/>
      <c r="G12" s="1"/>
      <c r="H12" s="20"/>
      <c r="I12" s="20"/>
      <c r="J12" s="19"/>
      <c r="K12" s="21"/>
      <c r="L12" s="21"/>
      <c r="M12" s="21"/>
      <c r="N12" s="21"/>
      <c r="O12" s="22"/>
      <c r="P12" s="1"/>
      <c r="Q12" s="1"/>
      <c r="R12" s="1"/>
      <c r="S12" s="1"/>
    </row>
    <row r="13" spans="2:30" ht="15.45" thickBot="1">
      <c r="B13" s="1"/>
      <c r="C13" s="1"/>
      <c r="D13" s="1"/>
      <c r="E13" s="23"/>
      <c r="F13" s="23"/>
      <c r="G13" s="23"/>
      <c r="H13" s="23"/>
      <c r="I13" s="23"/>
      <c r="J13" s="23"/>
      <c r="K13" s="23"/>
      <c r="L13" s="23"/>
      <c r="M13" s="23"/>
      <c r="N13" s="23"/>
      <c r="O13" s="23"/>
      <c r="P13" s="23"/>
      <c r="Q13" s="23"/>
    </row>
    <row r="14" spans="2:30" ht="22.5" customHeight="1" thickTop="1">
      <c r="B14" s="81" t="s">
        <v>20</v>
      </c>
      <c r="C14" s="53"/>
      <c r="D14" s="53"/>
      <c r="E14" s="54"/>
      <c r="F14" s="23"/>
      <c r="G14" s="85" t="s">
        <v>0</v>
      </c>
      <c r="H14" s="119"/>
      <c r="I14" s="120"/>
      <c r="J14" s="24"/>
      <c r="K14" s="52" t="str">
        <f>"WP1: "&amp;N5</f>
        <v>WP1: Lambda JAZ 5,36</v>
      </c>
      <c r="L14" s="117"/>
      <c r="M14" s="118"/>
      <c r="O14" s="55" t="str">
        <f>"WP2: "&amp;R5</f>
        <v>WP2: Lambda JAZ 3,33</v>
      </c>
      <c r="P14" s="56"/>
      <c r="Q14" s="57"/>
      <c r="T14" s="52" t="str">
        <f>"WP1 &amp; "&amp;W5</f>
        <v>WP1 &amp; PV1</v>
      </c>
      <c r="U14" s="53"/>
      <c r="V14" s="54"/>
      <c r="X14" s="140" t="s">
        <v>39</v>
      </c>
      <c r="Y14" s="140"/>
      <c r="Z14" s="148"/>
    </row>
    <row r="15" spans="2:30" ht="15">
      <c r="B15" s="25" t="s">
        <v>21</v>
      </c>
      <c r="C15" s="26"/>
      <c r="D15" s="26" t="s">
        <v>22</v>
      </c>
      <c r="E15" s="27" t="str">
        <f>E6&amp;"preis"</f>
        <v>Gaspreis</v>
      </c>
      <c r="F15" s="1"/>
      <c r="G15" s="28" t="s">
        <v>23</v>
      </c>
      <c r="H15" s="29"/>
      <c r="I15" s="30" t="s">
        <v>24</v>
      </c>
      <c r="K15" s="65" t="s">
        <v>23</v>
      </c>
      <c r="L15" s="116"/>
      <c r="M15" s="31" t="s">
        <v>24</v>
      </c>
      <c r="O15" s="32" t="s">
        <v>23</v>
      </c>
      <c r="P15" s="61" t="s">
        <v>24</v>
      </c>
      <c r="Q15" s="62"/>
      <c r="T15" s="65" t="s">
        <v>23</v>
      </c>
      <c r="U15" s="66"/>
      <c r="V15" s="31" t="s">
        <v>24</v>
      </c>
      <c r="W15" s="101"/>
      <c r="X15" s="150" t="s">
        <v>23</v>
      </c>
      <c r="Y15" s="151"/>
      <c r="Z15" s="149" t="s">
        <v>24</v>
      </c>
    </row>
    <row r="16" spans="2:30" ht="12.45">
      <c r="B16" s="33">
        <v>0</v>
      </c>
      <c r="C16" s="34">
        <f>E5</f>
        <v>2024</v>
      </c>
      <c r="D16" s="35">
        <f>J5</f>
        <v>0.379</v>
      </c>
      <c r="E16" s="36">
        <f>E8</f>
        <v>0.17</v>
      </c>
      <c r="F16" s="37"/>
      <c r="G16" s="67">
        <f>$E$7*E16+$E$9</f>
        <v>2990.08</v>
      </c>
      <c r="H16" s="115"/>
      <c r="I16" s="36">
        <f>G16</f>
        <v>2990.08</v>
      </c>
      <c r="K16" s="67">
        <f>IF($C16=$J$11,O10,0)+IF($C16&lt;$J$11,G16,$E$7*$E$11/$O$6*$D16+($J$6))</f>
        <v>16581.641791044774</v>
      </c>
      <c r="L16" s="115"/>
      <c r="M16" s="36">
        <f>K16</f>
        <v>16581.641791044774</v>
      </c>
      <c r="O16" s="38">
        <f>IF($C16=$J$11,T10,0)+IF($C16&lt;$J$11,G16,$E$7*$E$11/$T$6*$D16+($J$6-$E$9)+$J$6)</f>
        <v>17187.787867867864</v>
      </c>
      <c r="P16" s="63">
        <f>O16</f>
        <v>17187.787867867864</v>
      </c>
      <c r="Q16" s="64"/>
      <c r="T16" s="67">
        <f>IF($C16=$J$11,O10+Y8,0)+IF($C16&lt;$J$11,G16,$E$7*$E$11/$O$6*$D16*(1-$Y$7)-($Y$10*'Degradation der Module'!B3)+$J$6)</f>
        <v>38814.204885074629</v>
      </c>
      <c r="U16" s="66"/>
      <c r="V16" s="36">
        <f>T16</f>
        <v>38814.204885074629</v>
      </c>
      <c r="X16" s="156">
        <f>$AC$5+$E$7*$AC$6*E16+$E$9</f>
        <v>12701.08</v>
      </c>
      <c r="Y16" s="157"/>
      <c r="Z16" s="152">
        <f>X16</f>
        <v>12701.08</v>
      </c>
    </row>
    <row r="17" spans="2:28" ht="12.45">
      <c r="B17" s="33">
        <v>1</v>
      </c>
      <c r="C17" s="34">
        <f t="shared" ref="C17:C46" si="0">C16+1</f>
        <v>2025</v>
      </c>
      <c r="D17" s="35">
        <f>$J$5*(1+$J$7)^($C17-$E$5)</f>
        <v>0.38279000000000002</v>
      </c>
      <c r="E17" s="36">
        <f>$E$8*(1+$E$10)^($C17-$E$5)</f>
        <v>0.17340000000000003</v>
      </c>
      <c r="F17" s="37"/>
      <c r="G17" s="67">
        <f t="shared" ref="G17:G46" si="1">$E$7*E17+$E$9</f>
        <v>3047.8800000000006</v>
      </c>
      <c r="H17" s="115"/>
      <c r="I17" s="36">
        <f>I16+G17</f>
        <v>6037.9600000000009</v>
      </c>
      <c r="K17" s="67">
        <f t="shared" ref="K17:K46" si="2">IF($C17=$J$11,O11,0)+IF($C17&lt;$J$11,G17,$E$7*$E$11/$O$6*$D17+($J$6))</f>
        <v>1091.2582089552238</v>
      </c>
      <c r="L17" s="115"/>
      <c r="M17" s="36">
        <f>M16+K17</f>
        <v>17672.899999999998</v>
      </c>
      <c r="O17" s="38">
        <f t="shared" ref="O17:O18" si="3">IF($C17=$J$11,T11,0)+IF($C17&lt;$J$11,G17,$E$7*$E$11/$T$6*$D17+($J$6-$E$9)+$J$6)</f>
        <v>1703.2665465465466</v>
      </c>
      <c r="P17" s="63">
        <f t="shared" ref="P17:P46" si="4">P16+O17</f>
        <v>18891.054414414411</v>
      </c>
      <c r="Q17" s="64"/>
      <c r="T17" s="67">
        <f>IF($C17=$J$11,O11+Y9,0)+IF($C17&lt;$J$11,G17,$E$7*$E$11/$O$6*$D17*(1-$Y$7)-($Y$10*'Degradation der Module'!B4)+$J$6)</f>
        <v>321.17581492537323</v>
      </c>
      <c r="U17" s="66"/>
      <c r="V17" s="36">
        <f t="shared" ref="V17:V46" si="5">V16+T17</f>
        <v>39135.380700000002</v>
      </c>
      <c r="X17" s="156">
        <f>$E$7*$AC$6*E17+$E$9</f>
        <v>2753.1000000000004</v>
      </c>
      <c r="Y17" s="157"/>
      <c r="Z17" s="153">
        <f>Z16+X17</f>
        <v>15454.18</v>
      </c>
    </row>
    <row r="18" spans="2:28" ht="12.45">
      <c r="B18" s="33">
        <v>2</v>
      </c>
      <c r="C18" s="34">
        <f t="shared" si="0"/>
        <v>2026</v>
      </c>
      <c r="D18" s="35">
        <f>$J$5*(1+$J$7)^($C18-$E$5)</f>
        <v>0.38661790000000001</v>
      </c>
      <c r="E18" s="36">
        <f>$E$8*(1+$E$10)^($C18-$E$5)</f>
        <v>0.176868</v>
      </c>
      <c r="F18" s="37"/>
      <c r="G18" s="67">
        <f t="shared" si="1"/>
        <v>3106.8359999999998</v>
      </c>
      <c r="H18" s="115"/>
      <c r="I18" s="36">
        <f>I17+G18</f>
        <v>9144.7960000000003</v>
      </c>
      <c r="K18" s="67">
        <f t="shared" si="2"/>
        <v>1100.970791044776</v>
      </c>
      <c r="L18" s="115"/>
      <c r="M18" s="36">
        <f>M17+K18</f>
        <v>18773.870791044774</v>
      </c>
      <c r="O18" s="38">
        <f t="shared" si="3"/>
        <v>1718.900012012012</v>
      </c>
      <c r="P18" s="63">
        <f t="shared" si="4"/>
        <v>20609.954426426422</v>
      </c>
      <c r="Q18" s="64"/>
      <c r="T18" s="67">
        <f>IF($C18=$J$11,O12+Y10,0)+IF($C18&lt;$J$11,G18,$E$7*$E$11/$O$6*$D18*(1-$Y$7)-($Y$10*'Degradation der Module'!B5)+$J$6)</f>
        <v>328.19963507462683</v>
      </c>
      <c r="U18" s="66"/>
      <c r="V18" s="36">
        <f t="shared" si="5"/>
        <v>39463.580335074628</v>
      </c>
      <c r="X18" s="156">
        <f>$E$7*$AC$6*E18+$E$9</f>
        <v>2806.1603999999998</v>
      </c>
      <c r="Y18" s="157"/>
      <c r="Z18" s="154">
        <f>Z17+X18</f>
        <v>18260.340400000001</v>
      </c>
    </row>
    <row r="19" spans="2:28" ht="12.45">
      <c r="B19" s="33">
        <v>3</v>
      </c>
      <c r="C19" s="34">
        <f t="shared" si="0"/>
        <v>2027</v>
      </c>
      <c r="D19" s="35">
        <f>$J$5*(1+$J$7)^($C19-$E$5)</f>
        <v>0.39048407899999998</v>
      </c>
      <c r="E19" s="36">
        <f>$E$8*(1+$E$10)^($C19-$E$5)</f>
        <v>0.18040536000000001</v>
      </c>
      <c r="F19" s="37"/>
      <c r="G19" s="67">
        <f t="shared" si="1"/>
        <v>3166.9711200000002</v>
      </c>
      <c r="H19" s="115"/>
      <c r="I19" s="36">
        <f>I18+G19</f>
        <v>12311.76712</v>
      </c>
      <c r="K19" s="67">
        <f t="shared" si="2"/>
        <v>1110.7804989552237</v>
      </c>
      <c r="L19" s="115"/>
      <c r="M19" s="36">
        <f>M18+K19</f>
        <v>19884.651289999998</v>
      </c>
      <c r="O19" s="38">
        <f>IF($C19=$J$11,#REF!,0)+IF($C19&lt;$J$11,G19,$E$7*$E$11/$T$6*$D19+($J$6-$E$9)+$J$6)</f>
        <v>1734.6898121321319</v>
      </c>
      <c r="P19" s="63">
        <f t="shared" si="4"/>
        <v>22344.644238558554</v>
      </c>
      <c r="Q19" s="64"/>
      <c r="T19" s="67">
        <f>IF($C19=$J$11,O13+Y11,0)+IF($C19&lt;$J$11,G19,$E$7*$E$11/$O$6*$D19*(1-$Y$7)-($Y$10*'Degradation der Module'!B6)+$J$6)</f>
        <v>335.27687442537314</v>
      </c>
      <c r="U19" s="66"/>
      <c r="V19" s="36">
        <f t="shared" si="5"/>
        <v>39798.857209499998</v>
      </c>
      <c r="X19" s="156">
        <f>$E$7*$AC$6*E19+$E$9</f>
        <v>2860.2820080000001</v>
      </c>
      <c r="Y19" s="157"/>
      <c r="Z19" s="154">
        <f>Z18+X19</f>
        <v>21120.622408000003</v>
      </c>
    </row>
    <row r="20" spans="2:28" ht="12.45">
      <c r="B20" s="33">
        <v>4</v>
      </c>
      <c r="C20" s="34">
        <f t="shared" si="0"/>
        <v>2028</v>
      </c>
      <c r="D20" s="35">
        <f>$J$5*(1+$J$7)^($C20-$E$5)</f>
        <v>0.39438891979000001</v>
      </c>
      <c r="E20" s="36">
        <f>$E$8*(1+$E$10)^($C20-$E$5)</f>
        <v>0.1840134672</v>
      </c>
      <c r="F20" s="37"/>
      <c r="G20" s="67">
        <f t="shared" si="1"/>
        <v>3228.3089424</v>
      </c>
      <c r="H20" s="115"/>
      <c r="I20" s="36">
        <f>I19+G20</f>
        <v>15540.0760624</v>
      </c>
      <c r="K20" s="67">
        <f t="shared" si="2"/>
        <v>1120.6883039447762</v>
      </c>
      <c r="L20" s="115"/>
      <c r="M20" s="36">
        <f>M19+K20</f>
        <v>21005.339593944773</v>
      </c>
      <c r="O20" s="38">
        <f>IF($C20=$J$11,#REF!,0)+IF($C20&lt;$J$11,G20,$E$7*$E$11/$T$6*$D20+($J$6-$E$9)+$J$6)</f>
        <v>1750.6375102534535</v>
      </c>
      <c r="P20" s="63">
        <f t="shared" si="4"/>
        <v>24095.281748812009</v>
      </c>
      <c r="Q20" s="64"/>
      <c r="T20" s="67">
        <f>IF($C20=$J$11,O14+Y12,0)+IF($C20&lt;$J$11,G20,$E$7*$E$11/$O$6*$D20*(1-$Y$7)-($Y$10*'Degradation der Module'!B7)+$J$6)</f>
        <v>342.40806716962686</v>
      </c>
      <c r="U20" s="66"/>
      <c r="V20" s="36">
        <f t="shared" si="5"/>
        <v>40141.265276669626</v>
      </c>
      <c r="X20" s="156">
        <f>$E$7*$AC$6*E20+$E$9</f>
        <v>2915.4860481599999</v>
      </c>
      <c r="Y20" s="157"/>
      <c r="Z20" s="154">
        <f>Z19+X20</f>
        <v>24036.108456160004</v>
      </c>
      <c r="AB20" s="105"/>
    </row>
    <row r="21" spans="2:28" ht="12.45">
      <c r="B21" s="33">
        <v>5</v>
      </c>
      <c r="C21" s="34">
        <f t="shared" si="0"/>
        <v>2029</v>
      </c>
      <c r="D21" s="35">
        <f>$J$5*(1+$J$7)^($C21-$E$5)</f>
        <v>0.39833280898789997</v>
      </c>
      <c r="E21" s="36">
        <f>$E$8*(1+$E$10)^($C21-$E$5)</f>
        <v>0.18769373654400001</v>
      </c>
      <c r="F21" s="37"/>
      <c r="G21" s="67">
        <f t="shared" si="1"/>
        <v>3290.8735212480001</v>
      </c>
      <c r="H21" s="115"/>
      <c r="I21" s="36">
        <f>I20+G21</f>
        <v>18830.949583647998</v>
      </c>
      <c r="K21" s="67">
        <f t="shared" si="2"/>
        <v>1130.6951869842237</v>
      </c>
      <c r="L21" s="115"/>
      <c r="M21" s="36">
        <f>M20+K21</f>
        <v>22136.034780928996</v>
      </c>
      <c r="O21" s="38">
        <f>IF($C21=$J$11,#REF!,0)+IF($C21&lt;$J$11,G21,$E$7*$E$11/$T$6*$D21+($J$6-$E$9)+$J$6)</f>
        <v>1766.7446853559877</v>
      </c>
      <c r="P21" s="63">
        <f t="shared" si="4"/>
        <v>25862.026434167998</v>
      </c>
      <c r="Q21" s="64"/>
      <c r="T21" s="67">
        <f>IF($C21=$J$11,O15+Y13,0)+IF($C21&lt;$J$11,G21,$E$7*$E$11/$O$6*$D21*(1-$Y$7)-($Y$10*'Degradation der Module'!B8)+$J$6)</f>
        <v>349.59375284132307</v>
      </c>
      <c r="U21" s="66"/>
      <c r="V21" s="36">
        <f t="shared" si="5"/>
        <v>40490.859029510946</v>
      </c>
      <c r="X21" s="156">
        <f>$E$7*$AC$6*E21+$E$9</f>
        <v>2971.7941691231999</v>
      </c>
      <c r="Y21" s="157"/>
      <c r="Z21" s="154">
        <f>Z20+X21</f>
        <v>27007.902625283205</v>
      </c>
    </row>
    <row r="22" spans="2:28" ht="12.45">
      <c r="B22" s="33">
        <v>6</v>
      </c>
      <c r="C22" s="34">
        <f t="shared" si="0"/>
        <v>2030</v>
      </c>
      <c r="D22" s="35">
        <f>$J$5*(1+$J$7)^($C22-$E$5)</f>
        <v>0.40231613707777908</v>
      </c>
      <c r="E22" s="36">
        <f>$E$8*(1+$E$10)^($C22-$E$5)</f>
        <v>0.19144761127488003</v>
      </c>
      <c r="F22" s="37"/>
      <c r="G22" s="67">
        <f t="shared" si="1"/>
        <v>3354.6893916729605</v>
      </c>
      <c r="H22" s="115"/>
      <c r="I22" s="36">
        <f>I21+G22</f>
        <v>22185.638975320959</v>
      </c>
      <c r="K22" s="67">
        <f t="shared" si="2"/>
        <v>1140.802138854066</v>
      </c>
      <c r="L22" s="115"/>
      <c r="M22" s="36">
        <f>M21+K22</f>
        <v>23276.836919783062</v>
      </c>
      <c r="O22" s="38">
        <f>IF($C22=$J$11,#REF!,0)+IF($C22&lt;$J$11,G22,$E$7*$E$11/$T$6*$D22+($J$6-$E$9)+$J$6)</f>
        <v>1783.0129322095481</v>
      </c>
      <c r="P22" s="63">
        <f t="shared" si="4"/>
        <v>27645.039366377547</v>
      </c>
      <c r="Q22" s="64"/>
      <c r="T22" s="67">
        <f>IF($C22=$J$11,O16+W14,0)+IF($C22&lt;$J$11,G22,$E$7*$E$11/$O$6*$D22*(1-$Y$7)-($Y$10*'Degradation der Module'!B9)+$J$6)</f>
        <v>356.83447636973648</v>
      </c>
      <c r="U22" s="66"/>
      <c r="V22" s="36">
        <f t="shared" si="5"/>
        <v>40847.693505880685</v>
      </c>
      <c r="X22" s="156">
        <f>$E$7*$AC$6*E22+$E$9</f>
        <v>3029.2284525056643</v>
      </c>
      <c r="Y22" s="157"/>
      <c r="Z22" s="154">
        <f>Z21+X22</f>
        <v>30037.131077788868</v>
      </c>
    </row>
    <row r="23" spans="2:28" ht="12.45">
      <c r="B23" s="33">
        <v>7</v>
      </c>
      <c r="C23" s="34">
        <f t="shared" si="0"/>
        <v>2031</v>
      </c>
      <c r="D23" s="35">
        <f>$J$5*(1+$J$7)^($C23-$E$5)</f>
        <v>0.40633929844855671</v>
      </c>
      <c r="E23" s="36">
        <f>$E$8*(1+$E$10)^($C23-$E$5)</f>
        <v>0.19527656350037759</v>
      </c>
      <c r="F23" s="37"/>
      <c r="G23" s="67">
        <f t="shared" si="1"/>
        <v>3419.7815795064189</v>
      </c>
      <c r="H23" s="115"/>
      <c r="I23" s="36">
        <f>I22+G23</f>
        <v>25605.420554827379</v>
      </c>
      <c r="K23" s="67">
        <f t="shared" si="2"/>
        <v>1151.0101602426064</v>
      </c>
      <c r="L23" s="115"/>
      <c r="M23" s="36">
        <f>M22+K23</f>
        <v>24427.847080025669</v>
      </c>
      <c r="O23" s="38">
        <f>IF($C23=$J$11,#REF!,0)+IF($C23&lt;$J$11,G23,$E$7*$E$11/$T$6*$D23+($J$6-$E$9)+$J$6)</f>
        <v>1799.4438615316431</v>
      </c>
      <c r="P23" s="63">
        <f t="shared" si="4"/>
        <v>29444.48322790919</v>
      </c>
      <c r="Q23" s="64"/>
      <c r="T23" s="67">
        <f>IF($C23=$J$11,O17+W15,0)+IF($C23&lt;$J$11,G23,$E$7*$E$11/$O$6*$D23*(1-$Y$7)-($Y$10*'Degradation der Module'!B10)+$J$6)</f>
        <v>364.13078813343361</v>
      </c>
      <c r="U23" s="66"/>
      <c r="V23" s="36">
        <f t="shared" si="5"/>
        <v>41211.824294014121</v>
      </c>
      <c r="X23" s="156">
        <f>$E$7*$AC$6*E23+$E$9</f>
        <v>3087.8114215557771</v>
      </c>
      <c r="Y23" s="157"/>
      <c r="Z23" s="154">
        <f>Z22+X23</f>
        <v>33124.942499344645</v>
      </c>
    </row>
    <row r="24" spans="2:28" ht="12.45">
      <c r="B24" s="33">
        <v>8</v>
      </c>
      <c r="C24" s="34">
        <f t="shared" si="0"/>
        <v>2032</v>
      </c>
      <c r="D24" s="35">
        <f>$J$5*(1+$J$7)^($C24-$E$5)</f>
        <v>0.41040269143304242</v>
      </c>
      <c r="E24" s="36">
        <f>$E$8*(1+$E$10)^($C24-$E$5)</f>
        <v>0.19918209477038515</v>
      </c>
      <c r="F24" s="37"/>
      <c r="G24" s="67">
        <f t="shared" si="1"/>
        <v>3486.1756110965475</v>
      </c>
      <c r="H24" s="115"/>
      <c r="I24" s="36">
        <f>I23+G24</f>
        <v>29091.596165923926</v>
      </c>
      <c r="K24" s="67">
        <f t="shared" si="2"/>
        <v>1161.320261845033</v>
      </c>
      <c r="L24" s="115"/>
      <c r="M24" s="36">
        <f>M23+K24</f>
        <v>25589.167341870703</v>
      </c>
      <c r="O24" s="38">
        <f>IF($C24=$J$11,#REF!,0)+IF($C24&lt;$J$11,G24,$E$7*$E$11/$T$6*$D24+($J$6-$E$9)+$J$6)</f>
        <v>1816.03910014696</v>
      </c>
      <c r="P24" s="63">
        <f t="shared" si="4"/>
        <v>31260.522328056151</v>
      </c>
      <c r="Q24" s="64"/>
      <c r="T24" s="67">
        <f>IF($C24=$J$11,O18+W16,0)+IF($C24&lt;$J$11,G24,$E$7*$E$11/$O$6*$D24*(1-$Y$7)-($Y$10*'Degradation der Module'!B11)+$J$6)</f>
        <v>371.48324401476827</v>
      </c>
      <c r="U24" s="66"/>
      <c r="V24" s="36">
        <f t="shared" si="5"/>
        <v>41583.307538028886</v>
      </c>
      <c r="X24" s="156">
        <f>$E$7*$AC$6*E24+$E$9</f>
        <v>3147.5660499868927</v>
      </c>
      <c r="Y24" s="157"/>
      <c r="Z24" s="154">
        <f>Z23+X24</f>
        <v>36272.508549331535</v>
      </c>
    </row>
    <row r="25" spans="2:28" ht="12.45">
      <c r="B25" s="33">
        <v>9</v>
      </c>
      <c r="C25" s="34">
        <f t="shared" si="0"/>
        <v>2033</v>
      </c>
      <c r="D25" s="35">
        <f>$J$5*(1+$J$7)^($C25-$E$5)</f>
        <v>0.41450671834737285</v>
      </c>
      <c r="E25" s="36">
        <f>$E$8*(1+$E$10)^($C25-$E$5)</f>
        <v>0.20316573666579285</v>
      </c>
      <c r="F25" s="37"/>
      <c r="G25" s="67">
        <f t="shared" si="1"/>
        <v>3553.8975233184783</v>
      </c>
      <c r="H25" s="115"/>
      <c r="I25" s="36">
        <f>I24+G25</f>
        <v>32645.493689242405</v>
      </c>
      <c r="K25" s="67">
        <f t="shared" si="2"/>
        <v>1171.7334644634832</v>
      </c>
      <c r="L25" s="115"/>
      <c r="M25" s="36">
        <f>M24+K25</f>
        <v>26760.900806334186</v>
      </c>
      <c r="O25" s="38">
        <f>IF($C25=$J$11,#REF!,0)+IF($C25&lt;$J$11,G25,$E$7*$E$11/$T$6*$D25+($J$6-$E$9)+$J$6)</f>
        <v>1832.8002911484296</v>
      </c>
      <c r="P25" s="63">
        <f t="shared" si="4"/>
        <v>33093.322619204584</v>
      </c>
      <c r="Q25" s="64"/>
      <c r="T25" s="67">
        <f>IF($C25=$J$11,O19+W17,0)+IF($C25&lt;$J$11,G25,$E$7*$E$11/$O$6*$D25*(1-$Y$7)-($Y$10*'Degradation der Module'!B12)+$J$6)</f>
        <v>378.89240545491583</v>
      </c>
      <c r="U25" s="66"/>
      <c r="V25" s="36">
        <f t="shared" si="5"/>
        <v>41962.1999434838</v>
      </c>
      <c r="X25" s="156">
        <f>$E$7*$AC$6*E25+$E$9</f>
        <v>3208.5157709866307</v>
      </c>
      <c r="Y25" s="157"/>
      <c r="Z25" s="154">
        <f>Z24+X25</f>
        <v>39481.024320318167</v>
      </c>
    </row>
    <row r="26" spans="2:28" ht="12.45">
      <c r="B26" s="39">
        <v>10</v>
      </c>
      <c r="C26" s="40">
        <f t="shared" si="0"/>
        <v>2034</v>
      </c>
      <c r="D26" s="41">
        <f>$J$5*(1+$J$7)^($C26-$E$5)</f>
        <v>0.41865178553084659</v>
      </c>
      <c r="E26" s="42">
        <f>$E$8*(1+$E$10)^($C26-$E$5)</f>
        <v>0.20722905139910872</v>
      </c>
      <c r="F26" s="37"/>
      <c r="G26" s="138">
        <f t="shared" si="1"/>
        <v>3622.9738737848479</v>
      </c>
      <c r="H26" s="139"/>
      <c r="I26" s="42">
        <f>I25+G26</f>
        <v>36268.467563027254</v>
      </c>
      <c r="K26" s="67">
        <f t="shared" si="2"/>
        <v>1182.2507991081181</v>
      </c>
      <c r="L26" s="115"/>
      <c r="M26" s="43">
        <f>M25+K26</f>
        <v>27943.151605442305</v>
      </c>
      <c r="O26" s="38">
        <f>IF($C26=$J$11,#REF!,0)+IF($C26&lt;$J$11,G26,$E$7*$E$11/$T$6*$D26+($J$6-$E$9)+$J$6)</f>
        <v>1849.7290940599139</v>
      </c>
      <c r="P26" s="93">
        <f t="shared" si="4"/>
        <v>34943.051713264496</v>
      </c>
      <c r="Q26" s="94"/>
      <c r="T26" s="67">
        <f>IF($C26=$J$11,O20+W18,0)+IF($C26&lt;$J$11,G26,$E$7*$E$11/$O$6*$D26*(1-$Y$7)-($Y$10*'Degradation der Module'!B13)+$J$6)</f>
        <v>386.35883950946504</v>
      </c>
      <c r="U26" s="66"/>
      <c r="V26" s="43">
        <f t="shared" si="5"/>
        <v>42348.558782993263</v>
      </c>
      <c r="X26" s="156">
        <f>$E$7*$AC$6*E26+$E$9</f>
        <v>3270.6844864063632</v>
      </c>
      <c r="Y26" s="157"/>
      <c r="Z26" s="154">
        <f>Z25+X26</f>
        <v>42751.708806724528</v>
      </c>
    </row>
    <row r="27" spans="2:28" ht="12.45">
      <c r="B27" s="33">
        <v>11</v>
      </c>
      <c r="C27" s="34">
        <f t="shared" si="0"/>
        <v>2035</v>
      </c>
      <c r="D27" s="35">
        <f>$J$5*(1+$J$7)^($C27-$E$5)</f>
        <v>0.42283830338615497</v>
      </c>
      <c r="E27" s="36">
        <f>$E$8*(1+$E$10)^($C27-$E$5)</f>
        <v>0.21137363242709087</v>
      </c>
      <c r="F27" s="37"/>
      <c r="G27" s="67">
        <f t="shared" si="1"/>
        <v>3693.4317512605448</v>
      </c>
      <c r="H27" s="115"/>
      <c r="I27" s="36">
        <f>I26+G27</f>
        <v>39961.899314287803</v>
      </c>
      <c r="K27" s="67">
        <f t="shared" si="2"/>
        <v>1192.8733070991991</v>
      </c>
      <c r="L27" s="115"/>
      <c r="M27" s="44">
        <f>M26+K27</f>
        <v>29136.024912541503</v>
      </c>
      <c r="O27" s="38">
        <f>IF($C27=$J$11,#REF!,0)+IF($C27&lt;$J$11,G27,$E$7*$E$11/$T$6*$D27+($J$6-$E$9)+$J$6)</f>
        <v>1866.8271850005128</v>
      </c>
      <c r="P27" s="95">
        <f t="shared" si="4"/>
        <v>36809.878898265008</v>
      </c>
      <c r="Q27" s="62"/>
      <c r="T27" s="67">
        <f>IF($C27=$J$11,O21+W19,0)+IF($C27&lt;$J$11,G27,$E$7*$E$11/$O$6*$D27*(1-$Y$7)-($Y$10*'Degradation der Module'!B14)+$J$6)</f>
        <v>393.88311890455964</v>
      </c>
      <c r="U27" s="66"/>
      <c r="V27" s="44">
        <f t="shared" si="5"/>
        <v>42742.441901897822</v>
      </c>
      <c r="X27" s="156">
        <f>$E$7*$AC$6*E27+$E$9</f>
        <v>3334.0965761344901</v>
      </c>
      <c r="Y27" s="157"/>
      <c r="Z27" s="154">
        <f>Z26+X27</f>
        <v>46085.80538285902</v>
      </c>
    </row>
    <row r="28" spans="2:28" ht="12.45">
      <c r="B28" s="33">
        <v>12</v>
      </c>
      <c r="C28" s="34">
        <f t="shared" si="0"/>
        <v>2036</v>
      </c>
      <c r="D28" s="35">
        <f>$J$5*(1+$J$7)^($C28-$E$5)</f>
        <v>0.42706668642001655</v>
      </c>
      <c r="E28" s="36">
        <f>$E$8*(1+$E$10)^($C28-$E$5)</f>
        <v>0.21560110507563271</v>
      </c>
      <c r="F28" s="37"/>
      <c r="G28" s="67">
        <f t="shared" si="1"/>
        <v>3765.2987862857558</v>
      </c>
      <c r="H28" s="115"/>
      <c r="I28" s="36">
        <f>I27+G28</f>
        <v>43727.198100573558</v>
      </c>
      <c r="K28" s="67">
        <f t="shared" si="2"/>
        <v>1203.602040170191</v>
      </c>
      <c r="L28" s="115"/>
      <c r="M28" s="36">
        <f>M27+K28</f>
        <v>30339.626952711693</v>
      </c>
      <c r="O28" s="38">
        <f>IF($C28=$J$11,#REF!,0)+IF($C28&lt;$J$11,G28,$E$7*$E$11/$T$6*$D28+($J$6-$E$9)+$J$6)</f>
        <v>1884.0962568505179</v>
      </c>
      <c r="P28" s="63">
        <f t="shared" si="4"/>
        <v>38693.975155115528</v>
      </c>
      <c r="Q28" s="64"/>
      <c r="T28" s="67">
        <f>IF($C28=$J$11,O22+W20,0)+IF($C28&lt;$J$11,G28,$E$7*$E$11/$O$6*$D28*(1-$Y$7)-($Y$10*'Degradation der Module'!B15)+$J$6)</f>
        <v>401.46582209360514</v>
      </c>
      <c r="U28" s="66"/>
      <c r="V28" s="36">
        <f t="shared" si="5"/>
        <v>43143.907723991426</v>
      </c>
      <c r="X28" s="156">
        <f>$E$7*$AC$6*E28+$E$9</f>
        <v>3398.7769076571803</v>
      </c>
      <c r="Y28" s="157"/>
      <c r="Z28" s="154">
        <f>Z27+X28</f>
        <v>49484.582290516199</v>
      </c>
    </row>
    <row r="29" spans="2:28" ht="12.45">
      <c r="B29" s="33">
        <v>13</v>
      </c>
      <c r="C29" s="34">
        <f t="shared" si="0"/>
        <v>2037</v>
      </c>
      <c r="D29" s="35">
        <f>$J$5*(1+$J$7)^($C29-$E$5)</f>
        <v>0.43133735328421674</v>
      </c>
      <c r="E29" s="36">
        <f>$E$8*(1+$E$10)^($C29-$E$5)</f>
        <v>0.21991312717714534</v>
      </c>
      <c r="F29" s="37"/>
      <c r="G29" s="67">
        <f t="shared" si="1"/>
        <v>3838.6031620114709</v>
      </c>
      <c r="H29" s="115"/>
      <c r="I29" s="36">
        <f>I28+G29</f>
        <v>47565.801262585032</v>
      </c>
      <c r="K29" s="67">
        <f t="shared" si="2"/>
        <v>1214.4380605718932</v>
      </c>
      <c r="L29" s="115"/>
      <c r="M29" s="36">
        <f>M28+K29</f>
        <v>31554.065013283587</v>
      </c>
      <c r="O29" s="38">
        <f>IF($C29=$J$11,#REF!,0)+IF($C29&lt;$J$11,G29,$E$7*$E$11/$T$6*$D29+($J$6-$E$9)+$J$6)</f>
        <v>1901.5380194190232</v>
      </c>
      <c r="P29" s="63">
        <f t="shared" si="4"/>
        <v>40595.51317453455</v>
      </c>
      <c r="Q29" s="64"/>
      <c r="T29" s="67">
        <f>IF($C29=$J$11,O23+W21,0)+IF($C29&lt;$J$11,G29,$E$7*$E$11/$O$6*$D29*(1-$Y$7)-($Y$10*'Degradation der Module'!B16)+$J$6)</f>
        <v>409.10753331454134</v>
      </c>
      <c r="U29" s="66"/>
      <c r="V29" s="36">
        <f t="shared" si="5"/>
        <v>43553.015257305968</v>
      </c>
      <c r="X29" s="156">
        <f>$E$7*$AC$6*E29+$E$9</f>
        <v>3464.7508458103234</v>
      </c>
      <c r="Y29" s="157"/>
      <c r="Z29" s="154">
        <f>Z28+X29</f>
        <v>52949.333136326524</v>
      </c>
    </row>
    <row r="30" spans="2:28" ht="12.45">
      <c r="B30" s="33">
        <v>14</v>
      </c>
      <c r="C30" s="34">
        <f t="shared" si="0"/>
        <v>2038</v>
      </c>
      <c r="D30" s="35">
        <f>$J$5*(1+$J$7)^($C30-$E$5)</f>
        <v>0.43565072681705896</v>
      </c>
      <c r="E30" s="36">
        <f>$E$8*(1+$E$10)^($C30-$E$5)</f>
        <v>0.22431138972068829</v>
      </c>
      <c r="F30" s="37"/>
      <c r="G30" s="67">
        <f t="shared" si="1"/>
        <v>3913.373625251701</v>
      </c>
      <c r="H30" s="115"/>
      <c r="I30" s="36">
        <f>I29+G30</f>
        <v>51479.174887836736</v>
      </c>
      <c r="K30" s="67">
        <f t="shared" si="2"/>
        <v>1225.3824411776122</v>
      </c>
      <c r="L30" s="115"/>
      <c r="M30" s="36">
        <f>M29+K30</f>
        <v>32779.447454461202</v>
      </c>
      <c r="O30" s="38">
        <f>IF($C30=$J$11,#REF!,0)+IF($C30&lt;$J$11,G30,$E$7*$E$11/$T$6*$D30+($J$6-$E$9)+$J$6)</f>
        <v>1919.1541996132137</v>
      </c>
      <c r="P30" s="63">
        <f t="shared" si="4"/>
        <v>42514.667374147764</v>
      </c>
      <c r="Q30" s="64"/>
      <c r="T30" s="67">
        <f>IF($C30=$J$11,O24+W22,0)+IF($C30&lt;$J$11,G30,$E$7*$E$11/$O$6*$D30*(1-$Y$7)-($Y$10*'Degradation der Module'!B17)+$J$6)</f>
        <v>416.80884264768673</v>
      </c>
      <c r="U30" s="66"/>
      <c r="V30" s="36">
        <f t="shared" si="5"/>
        <v>43969.824099953657</v>
      </c>
      <c r="X30" s="156">
        <f>$E$7*$AC$6*E30+$E$9</f>
        <v>3532.0442627265306</v>
      </c>
      <c r="Y30" s="157"/>
      <c r="Z30" s="154">
        <f>Z29+X30</f>
        <v>56481.377399053054</v>
      </c>
    </row>
    <row r="31" spans="2:28" ht="12.45">
      <c r="B31" s="33">
        <v>15</v>
      </c>
      <c r="C31" s="34">
        <f t="shared" si="0"/>
        <v>2039</v>
      </c>
      <c r="D31" s="35">
        <f>$J$5*(1+$J$7)^($C31-$E$5)</f>
        <v>0.4400072340852294</v>
      </c>
      <c r="E31" s="36">
        <f>$E$8*(1+$E$10)^($C31-$E$5)</f>
        <v>0.228797617515102</v>
      </c>
      <c r="F31" s="37"/>
      <c r="G31" s="67">
        <f t="shared" si="1"/>
        <v>3989.6394977567338</v>
      </c>
      <c r="H31" s="115"/>
      <c r="I31" s="36">
        <f>I30+G31</f>
        <v>55468.814385593469</v>
      </c>
      <c r="K31" s="67">
        <f t="shared" si="2"/>
        <v>1236.4362655893879</v>
      </c>
      <c r="L31" s="115"/>
      <c r="M31" s="36">
        <f>M30+K31</f>
        <v>34015.883720050588</v>
      </c>
      <c r="O31" s="38">
        <f>IF($C31=$J$11,#REF!,0)+IF($C31&lt;$J$11,G31,$E$7*$E$11/$T$6*$D31+($J$6-$E$9)+$J$6)</f>
        <v>1936.9465416093453</v>
      </c>
      <c r="P31" s="63">
        <f t="shared" si="4"/>
        <v>44451.613915757109</v>
      </c>
      <c r="Q31" s="64"/>
      <c r="T31" s="67">
        <f>IF($C31=$J$11,O25+W23,0)+IF($C31&lt;$J$11,G31,$E$7*$E$11/$O$6*$D31*(1-$Y$7)-($Y$10*'Degradation der Module'!B18)+$J$6)</f>
        <v>424.57034607416341</v>
      </c>
      <c r="U31" s="66"/>
      <c r="V31" s="36">
        <f t="shared" si="5"/>
        <v>44394.394446027822</v>
      </c>
      <c r="X31" s="156">
        <f>$E$7*$AC$6*E31+$E$9</f>
        <v>3600.6835479810607</v>
      </c>
      <c r="Y31" s="157"/>
      <c r="Z31" s="154">
        <f>Z30+X31</f>
        <v>60082.060947034115</v>
      </c>
    </row>
    <row r="32" spans="2:28" ht="12.45">
      <c r="B32" s="33">
        <v>16</v>
      </c>
      <c r="C32" s="34">
        <f t="shared" si="0"/>
        <v>2040</v>
      </c>
      <c r="D32" s="35">
        <f>$J$5*(1+$J$7)^($C32-$E$5)</f>
        <v>0.44440730642608184</v>
      </c>
      <c r="E32" s="36">
        <f>$E$8*(1+$E$10)^($C32-$E$5)</f>
        <v>0.23337356986540406</v>
      </c>
      <c r="F32" s="37"/>
      <c r="G32" s="67">
        <f t="shared" si="1"/>
        <v>4067.4306877118688</v>
      </c>
      <c r="H32" s="115"/>
      <c r="I32" s="36">
        <f>I31+G32</f>
        <v>59536.245073305341</v>
      </c>
      <c r="K32" s="67">
        <f t="shared" si="2"/>
        <v>1247.6006282452822</v>
      </c>
      <c r="L32" s="115"/>
      <c r="M32" s="36">
        <f>M31+K32</f>
        <v>35263.484348295868</v>
      </c>
      <c r="O32" s="38">
        <f>IF($C32=$J$11,#REF!,0)+IF($C32&lt;$J$11,G32,$E$7*$E$11/$T$6*$D32+($J$6-$E$9)+$J$6)</f>
        <v>1954.9168070254393</v>
      </c>
      <c r="P32" s="63">
        <f t="shared" si="4"/>
        <v>46406.530722782547</v>
      </c>
      <c r="Q32" s="64"/>
      <c r="T32" s="67">
        <f>IF($C32=$J$11,O26+W24,0)+IF($C32&lt;$J$11,G32,$E$7*$E$11/$O$6*$D32*(1-$Y$7)-($Y$10*'Degradation der Module'!B19)+$J$6)</f>
        <v>432.39264553490534</v>
      </c>
      <c r="U32" s="66"/>
      <c r="V32" s="36">
        <f t="shared" si="5"/>
        <v>44826.787091562728</v>
      </c>
      <c r="X32" s="156">
        <f>$E$7*$AC$6*E32+$E$9</f>
        <v>3670.6956189406819</v>
      </c>
      <c r="Y32" s="157"/>
      <c r="Z32" s="154">
        <f>Z31+X32</f>
        <v>63752.7565659748</v>
      </c>
    </row>
    <row r="33" spans="1:26" ht="12.45">
      <c r="B33" s="33">
        <v>17</v>
      </c>
      <c r="C33" s="34">
        <f t="shared" si="0"/>
        <v>2041</v>
      </c>
      <c r="D33" s="35">
        <f>$J$5*(1+$J$7)^($C33-$E$5)</f>
        <v>0.44885137949034271</v>
      </c>
      <c r="E33" s="36">
        <f>$E$8*(1+$E$10)^($C33-$E$5)</f>
        <v>0.23804104126271217</v>
      </c>
      <c r="F33" s="37"/>
      <c r="G33" s="67">
        <f t="shared" si="1"/>
        <v>4146.7777014661069</v>
      </c>
      <c r="H33" s="115"/>
      <c r="I33" s="36">
        <f>I32+G33</f>
        <v>63683.022774771445</v>
      </c>
      <c r="K33" s="67">
        <f t="shared" si="2"/>
        <v>1258.8766345277352</v>
      </c>
      <c r="L33" s="115"/>
      <c r="M33" s="36">
        <f>M32+K33</f>
        <v>36522.3609828236</v>
      </c>
      <c r="O33" s="38">
        <f>IF($C33=$J$11,#REF!,0)+IF($C33&lt;$J$11,G33,$E$7*$E$11/$T$6*$D33+($J$6-$E$9)+$J$6)</f>
        <v>1973.0667750956939</v>
      </c>
      <c r="P33" s="63">
        <f t="shared" si="4"/>
        <v>48379.59749787824</v>
      </c>
      <c r="Q33" s="64"/>
      <c r="T33" s="67">
        <f>IF($C33=$J$11,O27+W25,0)+IF($C33&lt;$J$11,G33,$E$7*$E$11/$O$6*$D33*(1-$Y$7)-($Y$10*'Degradation der Module'!B20)+$J$6)</f>
        <v>440.27634899025446</v>
      </c>
      <c r="U33" s="66"/>
      <c r="V33" s="36">
        <f t="shared" si="5"/>
        <v>45267.063440552985</v>
      </c>
      <c r="X33" s="156">
        <f>$E$7*$AC$6*E33+$E$9</f>
        <v>3742.1079313194959</v>
      </c>
      <c r="Y33" s="157"/>
      <c r="Z33" s="154">
        <f>Z32+X33</f>
        <v>67494.8644972943</v>
      </c>
    </row>
    <row r="34" spans="1:26" ht="12.45">
      <c r="B34" s="33">
        <v>18</v>
      </c>
      <c r="C34" s="34">
        <f t="shared" si="0"/>
        <v>2042</v>
      </c>
      <c r="D34" s="35">
        <f>$J$5*(1+$J$7)^($C34-$E$5)</f>
        <v>0.45333989328524615</v>
      </c>
      <c r="E34" s="36">
        <f>$E$8*(1+$E$10)^($C34-$E$5)</f>
        <v>0.24280186208796639</v>
      </c>
      <c r="F34" s="37"/>
      <c r="G34" s="67">
        <f t="shared" si="1"/>
        <v>4227.7116554954282</v>
      </c>
      <c r="H34" s="115"/>
      <c r="I34" s="36">
        <f>I33+G34</f>
        <v>67910.734430266879</v>
      </c>
      <c r="K34" s="67">
        <f t="shared" si="2"/>
        <v>1270.2654008730124</v>
      </c>
      <c r="L34" s="115"/>
      <c r="M34" s="36">
        <f>M33+K34</f>
        <v>37792.62638369661</v>
      </c>
      <c r="O34" s="38">
        <f>IF($C34=$J$11,#REF!,0)+IF($C34&lt;$J$11,G34,$E$7*$E$11/$T$6*$D34+($J$6-$E$9)+$J$6)</f>
        <v>1991.3982428466509</v>
      </c>
      <c r="P34" s="63">
        <f t="shared" si="4"/>
        <v>50370.995740724888</v>
      </c>
      <c r="Q34" s="64"/>
      <c r="T34" s="67">
        <f>IF($C34=$J$11,O28+W26,0)+IF($C34&lt;$J$11,G34,$E$7*$E$11/$O$6*$D34*(1-$Y$7)-($Y$10*'Degradation der Module'!B21)+$J$6)</f>
        <v>448.2220704801569</v>
      </c>
      <c r="U34" s="66"/>
      <c r="V34" s="36">
        <f t="shared" si="5"/>
        <v>45715.285511033144</v>
      </c>
      <c r="X34" s="156">
        <f>$E$7*$AC$6*E34+$E$9</f>
        <v>3814.9484899458857</v>
      </c>
      <c r="Y34" s="157"/>
      <c r="Z34" s="154">
        <f>Z33+X34</f>
        <v>71309.812987240191</v>
      </c>
    </row>
    <row r="35" spans="1:26" ht="12.45">
      <c r="B35" s="33">
        <v>19</v>
      </c>
      <c r="C35" s="34">
        <f t="shared" si="0"/>
        <v>2043</v>
      </c>
      <c r="D35" s="35">
        <f>$J$5*(1+$J$7)^($C35-$E$5)</f>
        <v>0.45787329221809847</v>
      </c>
      <c r="E35" s="36">
        <f>$E$8*(1+$E$10)^($C35-$E$5)</f>
        <v>0.24765789932972571</v>
      </c>
      <c r="F35" s="37"/>
      <c r="G35" s="67">
        <f t="shared" si="1"/>
        <v>4310.2642886053372</v>
      </c>
      <c r="H35" s="115"/>
      <c r="I35" s="36">
        <f>I34+G35</f>
        <v>72220.998718872215</v>
      </c>
      <c r="K35" s="67">
        <f t="shared" si="2"/>
        <v>1281.7680548817423</v>
      </c>
      <c r="L35" s="115"/>
      <c r="M35" s="36">
        <f>M34+K35</f>
        <v>39074.394438578354</v>
      </c>
      <c r="O35" s="38">
        <f>IF($C35=$J$11,#REF!,0)+IF($C35&lt;$J$11,G35,$E$7*$E$11/$T$6*$D35+($J$6-$E$9)+$J$6)</f>
        <v>2009.9130252751168</v>
      </c>
      <c r="P35" s="63">
        <f t="shared" si="4"/>
        <v>52380.908766000008</v>
      </c>
      <c r="Q35" s="64"/>
      <c r="T35" s="67">
        <f>IF($C35=$J$11,O29+W27,0)+IF($C35&lt;$J$11,G35,$E$7*$E$11/$O$6*$D35*(1-$Y$7)-($Y$10*'Degradation der Module'!B22)+$J$6)</f>
        <v>456.23043018495832</v>
      </c>
      <c r="U35" s="66"/>
      <c r="V35" s="36">
        <f t="shared" si="5"/>
        <v>46171.515941218102</v>
      </c>
      <c r="X35" s="156">
        <f>$E$7*$AC$6*E35+$E$9</f>
        <v>3889.2458597448031</v>
      </c>
      <c r="Y35" s="157"/>
      <c r="Z35" s="154">
        <f>Z34+X35</f>
        <v>75199.05884698499</v>
      </c>
    </row>
    <row r="36" spans="1:26" ht="12.45">
      <c r="A36" s="45"/>
      <c r="B36" s="39">
        <v>20</v>
      </c>
      <c r="C36" s="40">
        <f t="shared" si="0"/>
        <v>2044</v>
      </c>
      <c r="D36" s="41">
        <f>$J$5*(1+$J$7)^($C36-$E$5)</f>
        <v>0.4624520251402795</v>
      </c>
      <c r="E36" s="42">
        <f>$E$8*(1+$E$10)^($C36-$E$5)</f>
        <v>0.25261105731632022</v>
      </c>
      <c r="F36" s="37"/>
      <c r="G36" s="138">
        <f t="shared" si="1"/>
        <v>4394.4679743774441</v>
      </c>
      <c r="H36" s="139"/>
      <c r="I36" s="42">
        <f>I35+G36</f>
        <v>76615.466693249662</v>
      </c>
      <c r="K36" s="67">
        <f t="shared" si="2"/>
        <v>1293.3857354305599</v>
      </c>
      <c r="L36" s="115"/>
      <c r="M36" s="43">
        <f>M35+K36</f>
        <v>40367.780174008913</v>
      </c>
      <c r="O36" s="38">
        <f>IF($C36=$J$11,#REF!,0)+IF($C36&lt;$J$11,G36,$E$7*$E$11/$T$6*$D36+($J$6-$E$9)+$J$6)</f>
        <v>2028.6129555278681</v>
      </c>
      <c r="P36" s="93">
        <f t="shared" si="4"/>
        <v>54409.521721527875</v>
      </c>
      <c r="Q36" s="94"/>
      <c r="T36" s="67">
        <f>IF($C36=$J$11,O30+W28,0)+IF($C36&lt;$J$11,G36,$E$7*$E$11/$O$6*$D36*(1-$Y$7)-($Y$10*'Degradation der Module'!B23)+$J$6)</f>
        <v>464.302054486808</v>
      </c>
      <c r="U36" s="66"/>
      <c r="V36" s="43">
        <f t="shared" si="5"/>
        <v>46635.817995704907</v>
      </c>
      <c r="X36" s="156">
        <f>$E$7*$AC$6*E36+$E$9</f>
        <v>3965.0291769396995</v>
      </c>
      <c r="Y36" s="157"/>
      <c r="Z36" s="154">
        <f>Z35+X36</f>
        <v>79164.088023924691</v>
      </c>
    </row>
    <row r="37" spans="1:26" ht="12.45">
      <c r="B37" s="33">
        <v>21</v>
      </c>
      <c r="C37" s="34">
        <f t="shared" si="0"/>
        <v>2045</v>
      </c>
      <c r="D37" s="35">
        <f>$J$5*(1+$J$7)^($C37-$E$5)</f>
        <v>0.46707654539168225</v>
      </c>
      <c r="E37" s="36">
        <f>$E$8*(1+$E$10)^($C37-$E$5)</f>
        <v>0.25766327846264664</v>
      </c>
      <c r="F37" s="37"/>
      <c r="G37" s="67">
        <f t="shared" si="1"/>
        <v>4480.3557338649925</v>
      </c>
      <c r="H37" s="115"/>
      <c r="I37" s="36">
        <f>I36+G37</f>
        <v>81095.822427114661</v>
      </c>
      <c r="K37" s="67">
        <f t="shared" si="2"/>
        <v>1305.1195927848653</v>
      </c>
      <c r="L37" s="115"/>
      <c r="M37" s="44">
        <f>M36+K37</f>
        <v>41672.89976679378</v>
      </c>
      <c r="O37" s="38">
        <f>IF($C37=$J$11,#REF!,0)+IF($C37&lt;$J$11,G37,$E$7*$E$11/$T$6*$D37+($J$6-$E$9)+$J$6)</f>
        <v>2047.4998850831466</v>
      </c>
      <c r="P37" s="95">
        <f t="shared" si="4"/>
        <v>56457.021606611022</v>
      </c>
      <c r="Q37" s="62"/>
      <c r="T37" s="67">
        <f>IF($C37=$J$11,O31+W29,0)+IF($C37&lt;$J$11,G37,$E$7*$E$11/$O$6*$D37*(1-$Y$7)-($Y$10*'Degradation der Module'!B24)+$J$6)</f>
        <v>472.43757603167597</v>
      </c>
      <c r="U37" s="66"/>
      <c r="V37" s="44">
        <f t="shared" si="5"/>
        <v>47108.255571736583</v>
      </c>
      <c r="X37" s="156">
        <f>$E$7*$AC$6*E37+$E$9</f>
        <v>4042.3281604784934</v>
      </c>
      <c r="Y37" s="157"/>
      <c r="Z37" s="154">
        <f>Z36+X37</f>
        <v>83206.416184403177</v>
      </c>
    </row>
    <row r="38" spans="1:26" ht="12.45">
      <c r="B38" s="33">
        <v>22</v>
      </c>
      <c r="C38" s="34">
        <f t="shared" si="0"/>
        <v>2046</v>
      </c>
      <c r="D38" s="35">
        <f>$J$5*(1+$J$7)^($C38-$E$5)</f>
        <v>0.47174731084559918</v>
      </c>
      <c r="E38" s="36">
        <f>$E$8*(1+$E$10)^($C38-$E$5)</f>
        <v>0.26281654403189958</v>
      </c>
      <c r="F38" s="37"/>
      <c r="G38" s="67">
        <f t="shared" si="1"/>
        <v>4567.9612485422931</v>
      </c>
      <c r="H38" s="115"/>
      <c r="I38" s="36">
        <f>I37+G38</f>
        <v>85663.78367565696</v>
      </c>
      <c r="K38" s="67">
        <f t="shared" si="2"/>
        <v>1316.9707887127142</v>
      </c>
      <c r="L38" s="115"/>
      <c r="M38" s="36">
        <f>M37+K38</f>
        <v>42989.870555506495</v>
      </c>
      <c r="O38" s="38">
        <f>IF($C38=$J$11,#REF!,0)+IF($C38&lt;$J$11,G38,$E$7*$E$11/$T$6*$D38+($J$6-$E$9)+$J$6)</f>
        <v>2066.5756839339783</v>
      </c>
      <c r="P38" s="63">
        <f t="shared" si="4"/>
        <v>58523.597290545003</v>
      </c>
      <c r="Q38" s="64"/>
      <c r="T38" s="67">
        <f>IF($C38=$J$11,O32+W30,0)+IF($C38&lt;$J$11,G38,$E$7*$E$11/$O$6*$D38*(1-$Y$7)-($Y$10*'Degradation der Module'!B25)+$J$6)</f>
        <v>480.63763379199293</v>
      </c>
      <c r="U38" s="66"/>
      <c r="V38" s="36">
        <f t="shared" si="5"/>
        <v>47588.893205528577</v>
      </c>
      <c r="X38" s="156">
        <f>$E$7*$AC$6*E38+$E$9</f>
        <v>4121.1731236880642</v>
      </c>
      <c r="Y38" s="157"/>
      <c r="Z38" s="154">
        <f>Z37+X38</f>
        <v>87327.589308091236</v>
      </c>
    </row>
    <row r="39" spans="1:26" ht="12.45">
      <c r="B39" s="33">
        <v>23</v>
      </c>
      <c r="C39" s="34">
        <f t="shared" si="0"/>
        <v>2047</v>
      </c>
      <c r="D39" s="35">
        <f>$J$5*(1+$J$7)^($C39-$E$5)</f>
        <v>0.47646478395405512</v>
      </c>
      <c r="E39" s="36">
        <f>$E$8*(1+$E$10)^($C39-$E$5)</f>
        <v>0.26807287491253751</v>
      </c>
      <c r="F39" s="37"/>
      <c r="G39" s="67">
        <f t="shared" si="1"/>
        <v>4657.318873513138</v>
      </c>
      <c r="H39" s="115"/>
      <c r="I39" s="36">
        <f>I38+G39</f>
        <v>90321.1025491701</v>
      </c>
      <c r="K39" s="67">
        <f t="shared" si="2"/>
        <v>1328.9404965998413</v>
      </c>
      <c r="L39" s="115"/>
      <c r="M39" s="36">
        <f>M38+K39</f>
        <v>44318.811052106335</v>
      </c>
      <c r="O39" s="38">
        <f>IF($C39=$J$11,#REF!,0)+IF($C39&lt;$J$11,G39,$E$7*$E$11/$T$6*$D39+($J$6-$E$9)+$J$6)</f>
        <v>2085.8422407733178</v>
      </c>
      <c r="P39" s="63">
        <f t="shared" si="4"/>
        <v>60609.439531318319</v>
      </c>
      <c r="Q39" s="64"/>
      <c r="T39" s="67">
        <f>IF($C39=$J$11,O33+W31,0)+IF($C39&lt;$J$11,G39,$E$7*$E$11/$O$6*$D39*(1-$Y$7)-($Y$10*'Degradation der Module'!B26)+$J$6)</f>
        <v>488.90287312991273</v>
      </c>
      <c r="U39" s="66"/>
      <c r="V39" s="36">
        <f t="shared" si="5"/>
        <v>48077.796078658488</v>
      </c>
      <c r="X39" s="156">
        <f>$E$7*$AC$6*E39+$E$9</f>
        <v>4201.5949861618237</v>
      </c>
      <c r="Y39" s="157"/>
      <c r="Z39" s="154">
        <f>Z38+X39</f>
        <v>91529.184294253064</v>
      </c>
    </row>
    <row r="40" spans="1:26" ht="12.45">
      <c r="B40" s="33">
        <v>24</v>
      </c>
      <c r="C40" s="34">
        <f t="shared" si="0"/>
        <v>2048</v>
      </c>
      <c r="D40" s="35">
        <f>$J$5*(1+$J$7)^($C40-$E$5)</f>
        <v>0.48122943179359579</v>
      </c>
      <c r="E40" s="36">
        <f>$E$8*(1+$E$10)^($C40-$E$5)</f>
        <v>0.27343433241078829</v>
      </c>
      <c r="F40" s="37"/>
      <c r="G40" s="67">
        <f t="shared" si="1"/>
        <v>4748.4636509834008</v>
      </c>
      <c r="H40" s="115"/>
      <c r="I40" s="36">
        <f>I39+G40</f>
        <v>95069.566200153495</v>
      </c>
      <c r="K40" s="67">
        <f t="shared" si="2"/>
        <v>1341.02990156584</v>
      </c>
      <c r="L40" s="115"/>
      <c r="M40" s="36">
        <f>M39+K40</f>
        <v>45659.840953672174</v>
      </c>
      <c r="O40" s="38">
        <f>IF($C40=$J$11,#REF!,0)+IF($C40&lt;$J$11,G40,$E$7*$E$11/$T$6*$D40+($J$6-$E$9)+$J$6)</f>
        <v>2105.301463181052</v>
      </c>
      <c r="P40" s="63">
        <f t="shared" si="4"/>
        <v>62714.740994499371</v>
      </c>
      <c r="Q40" s="64"/>
      <c r="T40" s="67">
        <f>IF($C40=$J$11,O34+W32,0)+IF($C40&lt;$J$11,G40,$E$7*$E$11/$O$6*$D40*(1-$Y$7)-($Y$10*'Degradation der Module'!B27)+$J$6)</f>
        <v>497.23394586121208</v>
      </c>
      <c r="U40" s="66"/>
      <c r="V40" s="36">
        <f t="shared" si="5"/>
        <v>48575.0300245197</v>
      </c>
      <c r="X40" s="156">
        <f>$E$7*$AC$6*E40+$E$9</f>
        <v>4283.6252858850612</v>
      </c>
      <c r="Y40" s="157"/>
      <c r="Z40" s="154">
        <f>Z39+X40</f>
        <v>95812.809580138128</v>
      </c>
    </row>
    <row r="41" spans="1:26" ht="12.45">
      <c r="B41" s="33">
        <v>25</v>
      </c>
      <c r="C41" s="34">
        <f t="shared" si="0"/>
        <v>2049</v>
      </c>
      <c r="D41" s="35">
        <f>$J$5*(1+$J$7)^($C41-$E$5)</f>
        <v>0.48604172611153179</v>
      </c>
      <c r="E41" s="36">
        <f>$E$8*(1+$E$10)^($C41-$E$5)</f>
        <v>0.27890301905900405</v>
      </c>
      <c r="F41" s="37"/>
      <c r="G41" s="67">
        <f t="shared" si="1"/>
        <v>4841.4313240030688</v>
      </c>
      <c r="H41" s="115"/>
      <c r="I41" s="36">
        <f>I40+G41</f>
        <v>99910.99752415657</v>
      </c>
      <c r="K41" s="67">
        <f t="shared" si="2"/>
        <v>1353.2402005814984</v>
      </c>
      <c r="L41" s="115"/>
      <c r="M41" s="36">
        <f>M40+K41</f>
        <v>47013.081154253669</v>
      </c>
      <c r="O41" s="38">
        <f>IF($C41=$J$11,#REF!,0)+IF($C41&lt;$J$11,G41,$E$7*$E$11/$T$6*$D41+($J$6-$E$9)+$J$6)</f>
        <v>2124.9552778128627</v>
      </c>
      <c r="P41" s="63">
        <f t="shared" si="4"/>
        <v>64839.696272312234</v>
      </c>
      <c r="Q41" s="64"/>
      <c r="T41" s="67">
        <f>IF($C41=$J$11,O35+W33,0)+IF($C41&lt;$J$11,G41,$E$7*$E$11/$O$6*$D41*(1-$Y$7)-($Y$10*'Degradation der Module'!B28)+$J$6)</f>
        <v>505.6315103198242</v>
      </c>
      <c r="U41" s="66"/>
      <c r="V41" s="36">
        <f t="shared" si="5"/>
        <v>49080.661534839521</v>
      </c>
      <c r="X41" s="156">
        <f>$E$7*$AC$6*E41+$E$9</f>
        <v>4367.2961916027616</v>
      </c>
      <c r="Y41" s="157"/>
      <c r="Z41" s="154">
        <f>Z40+X41</f>
        <v>100180.10577174088</v>
      </c>
    </row>
    <row r="42" spans="1:26" ht="12.45">
      <c r="B42" s="33">
        <v>26</v>
      </c>
      <c r="C42" s="34">
        <f t="shared" si="0"/>
        <v>2050</v>
      </c>
      <c r="D42" s="35">
        <f>$J$5*(1+$J$7)^($C42-$E$5)</f>
        <v>0.49090214337264709</v>
      </c>
      <c r="E42" s="36">
        <f>$E$8*(1+$E$10)^($C42-$E$5)</f>
        <v>0.28448107944018414</v>
      </c>
      <c r="F42" s="37"/>
      <c r="G42" s="67">
        <f t="shared" si="1"/>
        <v>4936.25835048313</v>
      </c>
      <c r="H42" s="115"/>
      <c r="I42" s="36">
        <f>I41+G42</f>
        <v>104847.2558746397</v>
      </c>
      <c r="K42" s="67">
        <f t="shared" si="2"/>
        <v>1365.5726025873134</v>
      </c>
      <c r="L42" s="115"/>
      <c r="M42" s="36">
        <f>M41+K42</f>
        <v>48378.653756840984</v>
      </c>
      <c r="O42" s="38">
        <f>IF($C42=$J$11,#REF!,0)+IF($C42&lt;$J$11,G42,$E$7*$E$11/$T$6*$D42+($J$6-$E$9)+$J$6)</f>
        <v>2144.8056305909913</v>
      </c>
      <c r="P42" s="63">
        <f t="shared" si="4"/>
        <v>66984.501902903226</v>
      </c>
      <c r="Q42" s="64"/>
      <c r="T42" s="67">
        <f>IF($C42=$J$11,O36+W34,0)+IF($C42&lt;$J$11,G42,$E$7*$E$11/$O$6*$D42*(1-$Y$7)-($Y$10*'Degradation der Module'!B29)+$J$6)</f>
        <v>514.09623142302257</v>
      </c>
      <c r="U42" s="66"/>
      <c r="V42" s="36">
        <f t="shared" si="5"/>
        <v>49594.757766262541</v>
      </c>
      <c r="X42" s="156">
        <f>$E$7*$AC$6*E42+$E$9</f>
        <v>4452.6405154348176</v>
      </c>
      <c r="Y42" s="157"/>
      <c r="Z42" s="154">
        <f>Z41+X42</f>
        <v>104632.7462871757</v>
      </c>
    </row>
    <row r="43" spans="1:26" ht="12.45">
      <c r="B43" s="33">
        <v>27</v>
      </c>
      <c r="C43" s="34">
        <f t="shared" si="0"/>
        <v>2051</v>
      </c>
      <c r="D43" s="35">
        <f>$J$5*(1+$J$7)^($C43-$E$5)</f>
        <v>0.49581116480637338</v>
      </c>
      <c r="E43" s="36">
        <f>$E$8*(1+$E$10)^($C43-$E$5)</f>
        <v>0.29017070102898779</v>
      </c>
      <c r="F43" s="37"/>
      <c r="G43" s="67">
        <f t="shared" si="1"/>
        <v>5032.9819174927925</v>
      </c>
      <c r="H43" s="115"/>
      <c r="I43" s="36">
        <f>I42+G43</f>
        <v>109880.2377921325</v>
      </c>
      <c r="K43" s="67">
        <f t="shared" si="2"/>
        <v>1378.028328613186</v>
      </c>
      <c r="L43" s="115"/>
      <c r="M43" s="36">
        <f>M42+K43</f>
        <v>49756.682085454173</v>
      </c>
      <c r="O43" s="38">
        <f>IF($C43=$J$11,#REF!,0)+IF($C43&lt;$J$11,G43,$E$7*$E$11/$T$6*$D43+($J$6-$E$9)+$J$6)</f>
        <v>2164.8544868969002</v>
      </c>
      <c r="P43" s="63">
        <f t="shared" si="4"/>
        <v>69149.35638980013</v>
      </c>
      <c r="Q43" s="64"/>
      <c r="T43" s="67">
        <f>IF($C43=$J$11,O37+W35,0)+IF($C43&lt;$J$11,G43,$E$7*$E$11/$O$6*$D43*(1-$Y$7)-($Y$10*'Degradation der Module'!B30)+$J$6)</f>
        <v>522.62878073725233</v>
      </c>
      <c r="U43" s="66"/>
      <c r="V43" s="36">
        <f t="shared" si="5"/>
        <v>50117.386546999791</v>
      </c>
      <c r="X43" s="156">
        <f>$E$7*$AC$6*E43+$E$9</f>
        <v>4539.6917257435134</v>
      </c>
      <c r="Y43" s="157"/>
      <c r="Z43" s="154">
        <f>Z42+X43</f>
        <v>109172.43801291921</v>
      </c>
    </row>
    <row r="44" spans="1:26" ht="12.45">
      <c r="B44" s="33">
        <v>28</v>
      </c>
      <c r="C44" s="34">
        <f t="shared" si="0"/>
        <v>2052</v>
      </c>
      <c r="D44" s="35">
        <f>$J$5*(1+$J$7)^($C44-$E$5)</f>
        <v>0.50076927645443714</v>
      </c>
      <c r="E44" s="36">
        <f>$E$8*(1+$E$10)^($C44-$E$5)</f>
        <v>0.29597411504956761</v>
      </c>
      <c r="F44" s="37"/>
      <c r="G44" s="67">
        <f t="shared" si="1"/>
        <v>5131.6399558426492</v>
      </c>
      <c r="H44" s="115"/>
      <c r="I44" s="36">
        <f>I43+G44</f>
        <v>115011.87774797514</v>
      </c>
      <c r="K44" s="67">
        <f t="shared" si="2"/>
        <v>1390.608611899318</v>
      </c>
      <c r="L44" s="115"/>
      <c r="M44" s="36">
        <f>M43+K44</f>
        <v>51147.290697353492</v>
      </c>
      <c r="O44" s="38">
        <f>IF($C44=$J$11,#REF!,0)+IF($C44&lt;$J$11,G44,$E$7*$E$11/$T$6*$D44+($J$6-$E$9)+$J$6)</f>
        <v>2185.103831765869</v>
      </c>
      <c r="P44" s="63">
        <f t="shared" si="4"/>
        <v>71334.460221565998</v>
      </c>
      <c r="Q44" s="64"/>
      <c r="T44" s="67">
        <f>IF($C44=$J$11,O38+W36,0)+IF($C44&lt;$J$11,G44,$E$7*$E$11/$O$6*$D44*(1-$Y$7)-($Y$10*'Degradation der Module'!B31)+$J$6)</f>
        <v>531.22983654462507</v>
      </c>
      <c r="U44" s="66"/>
      <c r="V44" s="36">
        <f t="shared" si="5"/>
        <v>50648.616383544417</v>
      </c>
      <c r="X44" s="156">
        <f>$E$7*$AC$6*E44+$E$9</f>
        <v>4628.4839602583843</v>
      </c>
      <c r="Y44" s="157"/>
      <c r="Z44" s="154">
        <f>Z43+X44</f>
        <v>113800.9219731776</v>
      </c>
    </row>
    <row r="45" spans="1:26" ht="12.45">
      <c r="B45" s="33">
        <v>29</v>
      </c>
      <c r="C45" s="34">
        <f t="shared" si="0"/>
        <v>2053</v>
      </c>
      <c r="D45" s="35">
        <f>$J$5*(1+$J$7)^($C45-$E$5)</f>
        <v>0.50577696921898152</v>
      </c>
      <c r="E45" s="36">
        <f>$E$8*(1+$E$10)^($C45-$E$5)</f>
        <v>0.30189359735055893</v>
      </c>
      <c r="F45" s="37"/>
      <c r="G45" s="67">
        <f t="shared" si="1"/>
        <v>5232.2711549595015</v>
      </c>
      <c r="H45" s="115"/>
      <c r="I45" s="36">
        <f>I44+G45</f>
        <v>120244.14890293464</v>
      </c>
      <c r="K45" s="67">
        <f t="shared" si="2"/>
        <v>1403.3146980183112</v>
      </c>
      <c r="L45" s="115"/>
      <c r="M45" s="36">
        <f>M44+K45</f>
        <v>52550.6053953718</v>
      </c>
      <c r="O45" s="38">
        <f>IF($C45=$J$11,#REF!,0)+IF($C45&lt;$J$11,G45,$E$7*$E$11/$T$6*$D45+($J$6-$E$9)+$J$6)</f>
        <v>2205.5556700835282</v>
      </c>
      <c r="P45" s="63">
        <f t="shared" si="4"/>
        <v>73540.015891649527</v>
      </c>
      <c r="Q45" s="64"/>
      <c r="T45" s="67">
        <f>IF($C45=$J$11,O39+W37,0)+IF($C45&lt;$J$11,G45,$E$7*$E$11/$O$6*$D45*(1-$Y$7)-($Y$10*'Degradation der Module'!B32)+$J$6)</f>
        <v>539.90008391007132</v>
      </c>
      <c r="U45" s="66"/>
      <c r="V45" s="36">
        <f t="shared" si="5"/>
        <v>51188.516467454487</v>
      </c>
      <c r="X45" s="156">
        <f>$E$7*$AC$6*E45+$E$9</f>
        <v>4719.0520394635514</v>
      </c>
      <c r="Y45" s="157"/>
      <c r="Z45" s="154">
        <f>Z44+X45</f>
        <v>118519.97401264115</v>
      </c>
    </row>
    <row r="46" spans="1:26" ht="12.9" thickBot="1">
      <c r="B46" s="46">
        <v>30</v>
      </c>
      <c r="C46" s="47">
        <f t="shared" si="0"/>
        <v>2054</v>
      </c>
      <c r="D46" s="48">
        <f>$J$5*(1+$J$7)^($C46-$E$5)</f>
        <v>0.51083473891117148</v>
      </c>
      <c r="E46" s="49">
        <f>$E$8*(1+$E$10)^($C46-$E$5)</f>
        <v>0.30793146929757009</v>
      </c>
      <c r="F46" s="37"/>
      <c r="G46" s="138">
        <f t="shared" si="1"/>
        <v>5334.9149780586913</v>
      </c>
      <c r="H46" s="139"/>
      <c r="I46" s="49">
        <f>I45+G46</f>
        <v>125579.06388099333</v>
      </c>
      <c r="K46" s="67">
        <f t="shared" si="2"/>
        <v>1416.1478449984945</v>
      </c>
      <c r="L46" s="115"/>
      <c r="M46" s="50">
        <f>M45+K46</f>
        <v>53966.753240370293</v>
      </c>
      <c r="O46" s="38">
        <f>IF($C46=$J$11,#REF!,0)+IF($C46&lt;$J$11,G46,$E$7*$E$11/$T$6*$D46+($J$6-$E$9)+$J$6)</f>
        <v>2226.2120267843638</v>
      </c>
      <c r="P46" s="97">
        <f t="shared" si="4"/>
        <v>75766.227918433899</v>
      </c>
      <c r="Q46" s="80"/>
      <c r="T46" s="67">
        <f>IF($C46=$J$11,O40+W38,0)+IF($C46&lt;$J$11,G46,$E$7*$E$11/$O$6*$D46*(1-$Y$7)-($Y$10*'Degradation der Module'!B33)+$J$6)</f>
        <v>832.88131474917202</v>
      </c>
      <c r="U46" s="66"/>
      <c r="V46" s="50">
        <f t="shared" si="5"/>
        <v>52021.397782203661</v>
      </c>
      <c r="X46" s="158">
        <f>$E$7*$AC$6*E46+$E$9</f>
        <v>4811.4314802528224</v>
      </c>
      <c r="Y46" s="159"/>
      <c r="Z46" s="155">
        <f>Z45+X46</f>
        <v>123331.40549289397</v>
      </c>
    </row>
    <row r="47" spans="1:26" s="106" customFormat="1" ht="15.75" customHeight="1" thickTop="1">
      <c r="C47" s="106" t="s">
        <v>35</v>
      </c>
      <c r="G47" s="114"/>
      <c r="H47" s="114"/>
      <c r="I47" s="107">
        <f>I46-I46</f>
        <v>0</v>
      </c>
      <c r="K47" s="114"/>
      <c r="L47" s="114"/>
      <c r="M47" s="107">
        <f>I46-M46</f>
        <v>71612.310640623036</v>
      </c>
      <c r="Q47" s="107">
        <f>I46-P46</f>
        <v>49812.835962559431</v>
      </c>
      <c r="V47" s="107">
        <f>I46-V46</f>
        <v>73557.666098789661</v>
      </c>
      <c r="Z47" s="107">
        <f>M46-Z46</f>
        <v>-69364.65225252368</v>
      </c>
    </row>
    <row r="48" spans="1:26" ht="15.75" customHeight="1">
      <c r="G48" s="96"/>
      <c r="H48" s="96"/>
    </row>
  </sheetData>
  <mergeCells count="214">
    <mergeCell ref="X39:Y39"/>
    <mergeCell ref="X40:Y40"/>
    <mergeCell ref="X41:Y41"/>
    <mergeCell ref="X42:Y42"/>
    <mergeCell ref="X43:Y43"/>
    <mergeCell ref="X44:Y44"/>
    <mergeCell ref="X45:Y45"/>
    <mergeCell ref="X46:Y46"/>
    <mergeCell ref="X30:Y30"/>
    <mergeCell ref="X31:Y31"/>
    <mergeCell ref="X32:Y32"/>
    <mergeCell ref="X33:Y33"/>
    <mergeCell ref="X34:Y34"/>
    <mergeCell ref="X35:Y35"/>
    <mergeCell ref="X36:Y36"/>
    <mergeCell ref="X37:Y37"/>
    <mergeCell ref="X38:Y38"/>
    <mergeCell ref="X21:Y21"/>
    <mergeCell ref="X22:Y22"/>
    <mergeCell ref="X23:Y23"/>
    <mergeCell ref="X24:Y24"/>
    <mergeCell ref="X25:Y25"/>
    <mergeCell ref="X26:Y26"/>
    <mergeCell ref="X27:Y27"/>
    <mergeCell ref="X28:Y28"/>
    <mergeCell ref="X29:Y29"/>
    <mergeCell ref="AA5:AB5"/>
    <mergeCell ref="AA6:AB6"/>
    <mergeCell ref="X16:Y16"/>
    <mergeCell ref="X17:Y17"/>
    <mergeCell ref="X18:Y18"/>
    <mergeCell ref="X19:Y19"/>
    <mergeCell ref="X20:Y20"/>
    <mergeCell ref="J8:K8"/>
    <mergeCell ref="J9:K9"/>
    <mergeCell ref="J10:K10"/>
    <mergeCell ref="X15:Y15"/>
    <mergeCell ref="T43:U43"/>
    <mergeCell ref="T44:U44"/>
    <mergeCell ref="T45:U45"/>
    <mergeCell ref="T46:U46"/>
    <mergeCell ref="E9:F9"/>
    <mergeCell ref="H11:I11"/>
    <mergeCell ref="J11:K11"/>
    <mergeCell ref="T34:U34"/>
    <mergeCell ref="T35:U35"/>
    <mergeCell ref="T36:U36"/>
    <mergeCell ref="T37:U37"/>
    <mergeCell ref="T38:U38"/>
    <mergeCell ref="T39:U39"/>
    <mergeCell ref="T40:U40"/>
    <mergeCell ref="T41:U41"/>
    <mergeCell ref="T42:U42"/>
    <mergeCell ref="T25:U25"/>
    <mergeCell ref="T26:U26"/>
    <mergeCell ref="T27:U27"/>
    <mergeCell ref="T28:U28"/>
    <mergeCell ref="T29:U29"/>
    <mergeCell ref="T30:U30"/>
    <mergeCell ref="T31:U31"/>
    <mergeCell ref="T32:U32"/>
    <mergeCell ref="T33:U33"/>
    <mergeCell ref="T16:U16"/>
    <mergeCell ref="T17:U17"/>
    <mergeCell ref="T18:U18"/>
    <mergeCell ref="T19:U19"/>
    <mergeCell ref="T20:U20"/>
    <mergeCell ref="T21:U21"/>
    <mergeCell ref="T22:U22"/>
    <mergeCell ref="T23:U23"/>
    <mergeCell ref="T24:U24"/>
    <mergeCell ref="V4:Y4"/>
    <mergeCell ref="W5:Y5"/>
    <mergeCell ref="V6:X6"/>
    <mergeCell ref="V7:X7"/>
    <mergeCell ref="V8:X8"/>
    <mergeCell ref="V9:X9"/>
    <mergeCell ref="V10:X10"/>
    <mergeCell ref="T14:V14"/>
    <mergeCell ref="T15:U15"/>
    <mergeCell ref="K40:L40"/>
    <mergeCell ref="K41:L41"/>
    <mergeCell ref="P41:Q41"/>
    <mergeCell ref="G48:H48"/>
    <mergeCell ref="K36:L36"/>
    <mergeCell ref="G31:H31"/>
    <mergeCell ref="G32:H32"/>
    <mergeCell ref="G33:H33"/>
    <mergeCell ref="G34:H34"/>
    <mergeCell ref="G35:H35"/>
    <mergeCell ref="G36:H36"/>
    <mergeCell ref="G37:H37"/>
    <mergeCell ref="K44:L44"/>
    <mergeCell ref="G44:H44"/>
    <mergeCell ref="K45:L45"/>
    <mergeCell ref="P45:Q45"/>
    <mergeCell ref="K46:L46"/>
    <mergeCell ref="P46:Q46"/>
    <mergeCell ref="K47:L47"/>
    <mergeCell ref="G45:H45"/>
    <mergeCell ref="G46:H46"/>
    <mergeCell ref="G47:H47"/>
    <mergeCell ref="G29:H29"/>
    <mergeCell ref="K29:L29"/>
    <mergeCell ref="P29:Q29"/>
    <mergeCell ref="P43:Q43"/>
    <mergeCell ref="G38:H38"/>
    <mergeCell ref="G39:H39"/>
    <mergeCell ref="G40:H40"/>
    <mergeCell ref="G41:H41"/>
    <mergeCell ref="G42:H42"/>
    <mergeCell ref="G43:H43"/>
    <mergeCell ref="G30:H30"/>
    <mergeCell ref="P30:Q30"/>
    <mergeCell ref="P31:Q31"/>
    <mergeCell ref="K30:L30"/>
    <mergeCell ref="K31:L31"/>
    <mergeCell ref="K32:L32"/>
    <mergeCell ref="K33:L33"/>
    <mergeCell ref="K34:L34"/>
    <mergeCell ref="K35:L35"/>
    <mergeCell ref="K42:L42"/>
    <mergeCell ref="K43:L43"/>
    <mergeCell ref="K37:L37"/>
    <mergeCell ref="K38:L38"/>
    <mergeCell ref="K39:L39"/>
    <mergeCell ref="P42:Q42"/>
    <mergeCell ref="P44:Q44"/>
    <mergeCell ref="P39:Q39"/>
    <mergeCell ref="P40:Q40"/>
    <mergeCell ref="P32:Q32"/>
    <mergeCell ref="P33:Q33"/>
    <mergeCell ref="P34:Q34"/>
    <mergeCell ref="P35:Q35"/>
    <mergeCell ref="P36:Q36"/>
    <mergeCell ref="P37:Q37"/>
    <mergeCell ref="P38:Q38"/>
    <mergeCell ref="G18:H18"/>
    <mergeCell ref="G19:H19"/>
    <mergeCell ref="K27:L27"/>
    <mergeCell ref="K28:L28"/>
    <mergeCell ref="B4:F4"/>
    <mergeCell ref="Q4:T4"/>
    <mergeCell ref="B5:D5"/>
    <mergeCell ref="J5:K5"/>
    <mergeCell ref="R5:T5"/>
    <mergeCell ref="G20:H20"/>
    <mergeCell ref="G21:H21"/>
    <mergeCell ref="G22:H22"/>
    <mergeCell ref="G23:H23"/>
    <mergeCell ref="G24:H24"/>
    <mergeCell ref="K25:L25"/>
    <mergeCell ref="P25:Q25"/>
    <mergeCell ref="G25:H25"/>
    <mergeCell ref="G26:H26"/>
    <mergeCell ref="K26:L26"/>
    <mergeCell ref="P26:Q26"/>
    <mergeCell ref="G27:H27"/>
    <mergeCell ref="P27:Q27"/>
    <mergeCell ref="P28:Q28"/>
    <mergeCell ref="G28:H28"/>
    <mergeCell ref="E11:F11"/>
    <mergeCell ref="B14:E14"/>
    <mergeCell ref="E7:F7"/>
    <mergeCell ref="E8:F8"/>
    <mergeCell ref="H8:I8"/>
    <mergeCell ref="E10:F10"/>
    <mergeCell ref="H9:I9"/>
    <mergeCell ref="H10:I10"/>
    <mergeCell ref="G14:I14"/>
    <mergeCell ref="E5:F5"/>
    <mergeCell ref="H5:I5"/>
    <mergeCell ref="E6:F6"/>
    <mergeCell ref="H6:I6"/>
    <mergeCell ref="J6:K6"/>
    <mergeCell ref="H7:I7"/>
    <mergeCell ref="M4:O4"/>
    <mergeCell ref="N5:O5"/>
    <mergeCell ref="M6:N6"/>
    <mergeCell ref="M7:N7"/>
    <mergeCell ref="J7:K7"/>
    <mergeCell ref="K23:L23"/>
    <mergeCell ref="K24:L24"/>
    <mergeCell ref="K20:L20"/>
    <mergeCell ref="P20:Q20"/>
    <mergeCell ref="K21:L21"/>
    <mergeCell ref="P21:Q21"/>
    <mergeCell ref="K22:L22"/>
    <mergeCell ref="P22:Q22"/>
    <mergeCell ref="P23:Q23"/>
    <mergeCell ref="P24:Q24"/>
    <mergeCell ref="K14:M14"/>
    <mergeCell ref="O14:Q14"/>
    <mergeCell ref="H4:K4"/>
    <mergeCell ref="P15:Q15"/>
    <mergeCell ref="P18:Q18"/>
    <mergeCell ref="P19:Q19"/>
    <mergeCell ref="K15:L15"/>
    <mergeCell ref="K16:L16"/>
    <mergeCell ref="P16:Q16"/>
    <mergeCell ref="K17:L17"/>
    <mergeCell ref="P17:Q17"/>
    <mergeCell ref="K18:L18"/>
    <mergeCell ref="K19:L19"/>
    <mergeCell ref="Q6:S6"/>
    <mergeCell ref="Q7:S7"/>
    <mergeCell ref="Q8:S8"/>
    <mergeCell ref="Q9:S9"/>
    <mergeCell ref="Q10:S10"/>
    <mergeCell ref="M8:N8"/>
    <mergeCell ref="M9:N9"/>
    <mergeCell ref="M10:N10"/>
    <mergeCell ref="G16:H16"/>
    <mergeCell ref="G17:H17"/>
  </mergeCells>
  <conditionalFormatting sqref="K16:K46">
    <cfRule type="expression" dxfId="15" priority="20">
      <formula>K16&gt;G16</formula>
    </cfRule>
    <cfRule type="expression" dxfId="14" priority="21">
      <formula>K16&lt;G16</formula>
    </cfRule>
  </conditionalFormatting>
  <conditionalFormatting sqref="M16:M46">
    <cfRule type="expression" dxfId="13" priority="29">
      <formula>I16&gt;M16</formula>
    </cfRule>
    <cfRule type="expression" dxfId="12" priority="30">
      <formula>I16&lt;M16</formula>
    </cfRule>
  </conditionalFormatting>
  <conditionalFormatting sqref="O16:O46">
    <cfRule type="expression" dxfId="11" priority="26">
      <formula>O16&lt;G16</formula>
    </cfRule>
    <cfRule type="expression" dxfId="10" priority="27">
      <formula>O16&gt;G16</formula>
    </cfRule>
  </conditionalFormatting>
  <conditionalFormatting sqref="P16:Q46">
    <cfRule type="expression" dxfId="9" priority="32">
      <formula>I16&gt;P16</formula>
    </cfRule>
    <cfRule type="expression" dxfId="8" priority="33">
      <formula>I16&lt;P16</formula>
    </cfRule>
  </conditionalFormatting>
  <conditionalFormatting sqref="V16:V46">
    <cfRule type="expression" dxfId="7" priority="18">
      <formula>I16&gt;V16</formula>
    </cfRule>
    <cfRule type="expression" dxfId="6" priority="19">
      <formula>I16&lt;V16</formula>
    </cfRule>
  </conditionalFormatting>
  <conditionalFormatting sqref="Z16:Z46 X16:X45">
    <cfRule type="expression" dxfId="5" priority="14">
      <formula>G16&gt;X16</formula>
    </cfRule>
    <cfRule type="expression" dxfId="4" priority="15">
      <formula>G16&lt;X16</formula>
    </cfRule>
  </conditionalFormatting>
  <conditionalFormatting sqref="T16:T46">
    <cfRule type="expression" dxfId="3" priority="40">
      <formula>T16&gt;G16</formula>
    </cfRule>
    <cfRule type="expression" dxfId="2" priority="41">
      <formula>T16&lt;G16</formula>
    </cfRule>
  </conditionalFormatting>
  <conditionalFormatting sqref="X46">
    <cfRule type="expression" dxfId="1" priority="2">
      <formula>G46&gt;X46</formula>
    </cfRule>
    <cfRule type="expression" dxfId="0" priority="3">
      <formula>G46&lt;X46</formula>
    </cfRule>
  </conditionalFormatting>
  <dataValidations disablePrompts="1" count="2">
    <dataValidation type="list" allowBlank="1" showErrorMessage="1" sqref="O8 T8 J8:J9" xr:uid="{00000000-0002-0000-0000-000000000000}">
      <formula1>"Ja,Nein"</formula1>
    </dataValidation>
    <dataValidation type="list" allowBlank="1" showErrorMessage="1" sqref="E6" xr:uid="{00000000-0002-0000-0000-000001000000}">
      <formula1>"Gas,Öl,Strom,Biomasse,Sonstige"</formula1>
    </dataValidation>
  </dataValidations>
  <hyperlinks>
    <hyperlink ref="M6" r:id="rId1" xr:uid="{00000000-0004-0000-0000-000000000000}"/>
    <hyperlink ref="V6:X6" r:id="rId2" display="erwartete Leistung/ Jahr kWh" xr:uid="{7A69FB4E-87CA-4227-B404-6640CEF01300}"/>
  </hyperlinks>
  <pageMargins left="0.7" right="0.7" top="0.78740157499999996" bottom="0.78740157499999996" header="0.3" footer="0.3"/>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2911F2-A66C-44B9-9F90-74DCCC7E586C}">
  <dimension ref="A1:D32"/>
  <sheetViews>
    <sheetView workbookViewId="0">
      <selection activeCell="C1" sqref="C1:C1048576"/>
    </sheetView>
  </sheetViews>
  <sheetFormatPr baseColWidth="10" defaultRowHeight="12.45"/>
  <cols>
    <col min="1" max="1" width="12.4609375" customWidth="1"/>
    <col min="2" max="2" width="17.765625" style="110" customWidth="1"/>
    <col min="4" max="4" width="15.3046875" bestFit="1" customWidth="1"/>
  </cols>
  <sheetData>
    <row r="1" spans="1:4">
      <c r="A1" s="108" t="s">
        <v>21</v>
      </c>
      <c r="B1" s="109" t="s">
        <v>34</v>
      </c>
    </row>
    <row r="2" spans="1:4">
      <c r="A2">
        <v>0</v>
      </c>
      <c r="B2" s="110">
        <v>1</v>
      </c>
    </row>
    <row r="3" spans="1:4">
      <c r="A3">
        <f>A2+1</f>
        <v>1</v>
      </c>
      <c r="B3" s="110">
        <f>B2-$D$4</f>
        <v>0.995</v>
      </c>
      <c r="D3" t="s">
        <v>36</v>
      </c>
    </row>
    <row r="4" spans="1:4">
      <c r="A4">
        <f t="shared" ref="A4:A32" si="0">A3+1</f>
        <v>2</v>
      </c>
      <c r="B4" s="110">
        <f t="shared" ref="B4:B32" si="1">B3-$D$4</f>
        <v>0.99</v>
      </c>
      <c r="D4" s="110">
        <v>5.0000000000000001E-3</v>
      </c>
    </row>
    <row r="5" spans="1:4">
      <c r="A5">
        <f t="shared" si="0"/>
        <v>3</v>
      </c>
      <c r="B5" s="110">
        <f t="shared" si="1"/>
        <v>0.98499999999999999</v>
      </c>
    </row>
    <row r="6" spans="1:4">
      <c r="A6">
        <f t="shared" si="0"/>
        <v>4</v>
      </c>
      <c r="B6" s="110">
        <f t="shared" si="1"/>
        <v>0.98</v>
      </c>
    </row>
    <row r="7" spans="1:4">
      <c r="A7">
        <f t="shared" si="0"/>
        <v>5</v>
      </c>
      <c r="B7" s="110">
        <f t="shared" si="1"/>
        <v>0.97499999999999998</v>
      </c>
    </row>
    <row r="8" spans="1:4">
      <c r="A8">
        <f t="shared" si="0"/>
        <v>6</v>
      </c>
      <c r="B8" s="110">
        <f t="shared" si="1"/>
        <v>0.97</v>
      </c>
    </row>
    <row r="9" spans="1:4">
      <c r="A9">
        <f t="shared" si="0"/>
        <v>7</v>
      </c>
      <c r="B9" s="110">
        <f t="shared" si="1"/>
        <v>0.96499999999999997</v>
      </c>
    </row>
    <row r="10" spans="1:4">
      <c r="A10">
        <f t="shared" si="0"/>
        <v>8</v>
      </c>
      <c r="B10" s="110">
        <f t="shared" si="1"/>
        <v>0.96</v>
      </c>
    </row>
    <row r="11" spans="1:4">
      <c r="A11">
        <f t="shared" si="0"/>
        <v>9</v>
      </c>
      <c r="B11" s="110">
        <f t="shared" si="1"/>
        <v>0.95499999999999996</v>
      </c>
    </row>
    <row r="12" spans="1:4">
      <c r="A12">
        <f t="shared" si="0"/>
        <v>10</v>
      </c>
      <c r="B12" s="110">
        <f t="shared" si="1"/>
        <v>0.95</v>
      </c>
    </row>
    <row r="13" spans="1:4">
      <c r="A13">
        <f t="shared" si="0"/>
        <v>11</v>
      </c>
      <c r="B13" s="110">
        <f t="shared" si="1"/>
        <v>0.94499999999999995</v>
      </c>
    </row>
    <row r="14" spans="1:4">
      <c r="A14">
        <f t="shared" si="0"/>
        <v>12</v>
      </c>
      <c r="B14" s="110">
        <f t="shared" si="1"/>
        <v>0.94</v>
      </c>
    </row>
    <row r="15" spans="1:4">
      <c r="A15">
        <f t="shared" si="0"/>
        <v>13</v>
      </c>
      <c r="B15" s="110">
        <f t="shared" si="1"/>
        <v>0.93499999999999994</v>
      </c>
    </row>
    <row r="16" spans="1:4">
      <c r="A16">
        <f t="shared" si="0"/>
        <v>14</v>
      </c>
      <c r="B16" s="110">
        <f t="shared" si="1"/>
        <v>0.92999999999999994</v>
      </c>
    </row>
    <row r="17" spans="1:2">
      <c r="A17">
        <f t="shared" si="0"/>
        <v>15</v>
      </c>
      <c r="B17" s="110">
        <f t="shared" si="1"/>
        <v>0.92499999999999993</v>
      </c>
    </row>
    <row r="18" spans="1:2">
      <c r="A18">
        <f t="shared" si="0"/>
        <v>16</v>
      </c>
      <c r="B18" s="110">
        <f t="shared" si="1"/>
        <v>0.91999999999999993</v>
      </c>
    </row>
    <row r="19" spans="1:2">
      <c r="A19">
        <f t="shared" si="0"/>
        <v>17</v>
      </c>
      <c r="B19" s="110">
        <f t="shared" si="1"/>
        <v>0.91499999999999992</v>
      </c>
    </row>
    <row r="20" spans="1:2">
      <c r="A20">
        <f t="shared" si="0"/>
        <v>18</v>
      </c>
      <c r="B20" s="110">
        <f t="shared" si="1"/>
        <v>0.90999999999999992</v>
      </c>
    </row>
    <row r="21" spans="1:2">
      <c r="A21">
        <f t="shared" si="0"/>
        <v>19</v>
      </c>
      <c r="B21" s="110">
        <f t="shared" si="1"/>
        <v>0.90499999999999992</v>
      </c>
    </row>
    <row r="22" spans="1:2">
      <c r="A22">
        <f t="shared" si="0"/>
        <v>20</v>
      </c>
      <c r="B22" s="110">
        <f t="shared" si="1"/>
        <v>0.89999999999999991</v>
      </c>
    </row>
    <row r="23" spans="1:2">
      <c r="A23">
        <f t="shared" si="0"/>
        <v>21</v>
      </c>
      <c r="B23" s="110">
        <f t="shared" si="1"/>
        <v>0.89499999999999991</v>
      </c>
    </row>
    <row r="24" spans="1:2">
      <c r="A24">
        <f t="shared" si="0"/>
        <v>22</v>
      </c>
      <c r="B24" s="110">
        <f t="shared" si="1"/>
        <v>0.8899999999999999</v>
      </c>
    </row>
    <row r="25" spans="1:2">
      <c r="A25">
        <f t="shared" si="0"/>
        <v>23</v>
      </c>
      <c r="B25" s="110">
        <f t="shared" si="1"/>
        <v>0.8849999999999999</v>
      </c>
    </row>
    <row r="26" spans="1:2">
      <c r="A26">
        <f t="shared" si="0"/>
        <v>24</v>
      </c>
      <c r="B26" s="110">
        <f t="shared" si="1"/>
        <v>0.87999999999999989</v>
      </c>
    </row>
    <row r="27" spans="1:2">
      <c r="A27">
        <f t="shared" si="0"/>
        <v>25</v>
      </c>
      <c r="B27" s="110">
        <f t="shared" si="1"/>
        <v>0.87499999999999989</v>
      </c>
    </row>
    <row r="28" spans="1:2">
      <c r="A28">
        <f t="shared" si="0"/>
        <v>26</v>
      </c>
      <c r="B28" s="110">
        <f t="shared" si="1"/>
        <v>0.86999999999999988</v>
      </c>
    </row>
    <row r="29" spans="1:2">
      <c r="A29">
        <f t="shared" si="0"/>
        <v>27</v>
      </c>
      <c r="B29" s="110">
        <f t="shared" si="1"/>
        <v>0.86499999999999988</v>
      </c>
    </row>
    <row r="30" spans="1:2">
      <c r="A30">
        <f t="shared" si="0"/>
        <v>28</v>
      </c>
      <c r="B30" s="110">
        <f t="shared" si="1"/>
        <v>0.85999999999999988</v>
      </c>
    </row>
    <row r="31" spans="1:2">
      <c r="A31">
        <f t="shared" si="0"/>
        <v>29</v>
      </c>
      <c r="B31" s="110">
        <f t="shared" si="1"/>
        <v>0.85499999999999987</v>
      </c>
    </row>
    <row r="32" spans="1:2">
      <c r="A32">
        <f t="shared" si="0"/>
        <v>30</v>
      </c>
      <c r="B32" s="110">
        <f t="shared" si="1"/>
        <v>0.84999999999999987</v>
      </c>
    </row>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B23"/>
  <sheetViews>
    <sheetView workbookViewId="0">
      <selection activeCell="B2" sqref="B2"/>
    </sheetView>
  </sheetViews>
  <sheetFormatPr baseColWidth="10" defaultColWidth="12.61328125" defaultRowHeight="15.75" customHeight="1"/>
  <sheetData>
    <row r="1" spans="1:2" ht="15.75" customHeight="1">
      <c r="A1" s="45" t="s">
        <v>21</v>
      </c>
      <c r="B1" s="45" t="s">
        <v>10</v>
      </c>
    </row>
    <row r="2" spans="1:2" ht="15.75" customHeight="1">
      <c r="A2" s="45">
        <v>2024</v>
      </c>
      <c r="B2" s="45">
        <v>0.2</v>
      </c>
    </row>
    <row r="3" spans="1:2" ht="15.75" customHeight="1">
      <c r="A3" s="45">
        <v>2025</v>
      </c>
      <c r="B3" s="45">
        <v>0.2</v>
      </c>
    </row>
    <row r="4" spans="1:2" ht="15.75" customHeight="1">
      <c r="A4" s="45">
        <v>2026</v>
      </c>
      <c r="B4" s="45">
        <v>0.2</v>
      </c>
    </row>
    <row r="5" spans="1:2" ht="15.75" customHeight="1">
      <c r="A5" s="45">
        <v>2027</v>
      </c>
      <c r="B5" s="45">
        <v>0.2</v>
      </c>
    </row>
    <row r="6" spans="1:2" ht="15.75" customHeight="1">
      <c r="A6" s="45">
        <v>2028</v>
      </c>
      <c r="B6" s="45">
        <v>0.2</v>
      </c>
    </row>
    <row r="7" spans="1:2" ht="15.75" customHeight="1">
      <c r="A7" s="45">
        <v>2029</v>
      </c>
      <c r="B7" s="45">
        <v>0.17</v>
      </c>
    </row>
    <row r="8" spans="1:2" ht="15.75" customHeight="1">
      <c r="A8" s="45">
        <v>2030</v>
      </c>
      <c r="B8" s="45">
        <v>0.17</v>
      </c>
    </row>
    <row r="9" spans="1:2" ht="15.75" customHeight="1">
      <c r="A9" s="45">
        <v>2031</v>
      </c>
      <c r="B9" s="45">
        <v>0.14000000000000001</v>
      </c>
    </row>
    <row r="10" spans="1:2" ht="15.75" customHeight="1">
      <c r="A10" s="45">
        <v>2032</v>
      </c>
      <c r="B10" s="45">
        <v>0.14000000000000001</v>
      </c>
    </row>
    <row r="11" spans="1:2" ht="15.75" customHeight="1">
      <c r="A11" s="45">
        <v>2033</v>
      </c>
      <c r="B11" s="45">
        <v>0.11</v>
      </c>
    </row>
    <row r="12" spans="1:2" ht="15.75" customHeight="1">
      <c r="A12" s="45">
        <v>2034</v>
      </c>
      <c r="B12" s="45">
        <v>0.11</v>
      </c>
    </row>
    <row r="13" spans="1:2" ht="15.75" customHeight="1">
      <c r="A13" s="45">
        <v>2035</v>
      </c>
      <c r="B13" s="45">
        <v>0.08</v>
      </c>
    </row>
    <row r="14" spans="1:2" ht="15.75" customHeight="1">
      <c r="A14" s="45">
        <v>2036</v>
      </c>
      <c r="B14" s="45">
        <v>0.08</v>
      </c>
    </row>
    <row r="15" spans="1:2" ht="15.75" customHeight="1">
      <c r="A15" s="45">
        <v>2037</v>
      </c>
    </row>
    <row r="16" spans="1:2" ht="15.75" customHeight="1">
      <c r="A16" s="45">
        <v>2038</v>
      </c>
    </row>
    <row r="17" spans="1:1" ht="15.75" customHeight="1">
      <c r="A17" s="45">
        <v>2039</v>
      </c>
    </row>
    <row r="18" spans="1:1" ht="15.75" customHeight="1">
      <c r="A18" s="45">
        <v>2040</v>
      </c>
    </row>
    <row r="19" spans="1:1" ht="15.75" customHeight="1">
      <c r="A19" s="45">
        <v>2041</v>
      </c>
    </row>
    <row r="20" spans="1:1" ht="15.75" customHeight="1">
      <c r="A20" s="45">
        <v>2042</v>
      </c>
    </row>
    <row r="21" spans="1:1" ht="15.75" customHeight="1">
      <c r="A21" s="45">
        <v>2043</v>
      </c>
    </row>
    <row r="22" spans="1:1" ht="15.75" customHeight="1">
      <c r="A22" s="45">
        <v>2044</v>
      </c>
    </row>
    <row r="23" spans="1:1" ht="15.75" customHeight="1">
      <c r="A23" s="45">
        <v>2045</v>
      </c>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Wärmepumpen Rechner</vt:lpstr>
      <vt:lpstr>Degradation der Module</vt:lpstr>
      <vt:lpstr>Klimabonus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Guido Jeuken</cp:lastModifiedBy>
  <dcterms:created xsi:type="dcterms:W3CDTF">2024-05-20T09:40:40Z</dcterms:created>
  <dcterms:modified xsi:type="dcterms:W3CDTF">2024-05-20T09:40:40Z</dcterms:modified>
</cp:coreProperties>
</file>